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4715" windowHeight="8640" tabRatio="853" activeTab="0"/>
  </bookViews>
  <sheets>
    <sheet name="Gravity trench" sheetId="1" r:id="rId1"/>
    <sheet name="Soil log" sheetId="2" r:id="rId2"/>
    <sheet name="Prelim &amp; field eval" sheetId="3" r:id="rId3"/>
    <sheet name="Mgmt Plan" sheetId="4" r:id="rId4"/>
    <sheet name="Perc. Test" sheetId="5" r:id="rId5"/>
  </sheets>
  <externalReferences>
    <externalReference r:id="rId8"/>
  </externalReferences>
  <definedNames>
    <definedName name="AtGradeDown">'[1]Drop-Down Lists'!$H$2:$H$27</definedName>
    <definedName name="AtGradeUp">'[1]Drop-Down Lists'!$G$2:$G$27</definedName>
    <definedName name="Bedrooms">'[1]Drop-Down Lists'!$A$35:$A$42</definedName>
    <definedName name="CLR">'[1]Drop-Down Lists'!$G$30:$G$49</definedName>
    <definedName name="DepthAlarm">'[1]Drop-Down Lists'!$B$27:$B$28</definedName>
    <definedName name="DepthPipe">'[1]Drop-Down Lists'!$D$38:$D$39</definedName>
    <definedName name="DispersalMedia">'[1]Drop-Down Lists'!$J$2:$J$3</definedName>
    <definedName name="DistHeadLoss">'[1]Drop-Down Lists'!$E$40:$E$43</definedName>
    <definedName name="DistMedia">'[1]Drop-Down Lists'!$E$34:$E$37</definedName>
    <definedName name="DistType">'[1]Drop-Down Lists'!$J$12:$J$14</definedName>
    <definedName name="EffScreen">'[1]Drop-Down Lists'!$D$30:$D$31</definedName>
    <definedName name="FlowClass">'[1]Drop-Down Lists'!$J$6:$J$9</definedName>
    <definedName name="LandscapePosition">'[1]Drop-Down Lists'!$D$2:$D$6</definedName>
    <definedName name="Laterals">'[1]Drop-Down Lists'!$K$2:$K$21</definedName>
    <definedName name="MediaLoadRate">'[1]Drop-Down Lists'!$D$42:$D$43</definedName>
    <definedName name="MinHead">'[1]Drop-Down Lists'!$C$37:$C$39</definedName>
    <definedName name="MoundAbsorptionRatio">'[1]Drop-Down Lists'!$J$17:$J$22</definedName>
    <definedName name="OtherEstabType">'[1]Drop-Down Lists'!$L$2:$L$46</definedName>
    <definedName name="OtherEstabUnit">'[1]Drop-Down Lists'!$M$2:$M$41</definedName>
    <definedName name="PerfDia">'[1]Drop-Down Lists'!$D$24:$D$27</definedName>
    <definedName name="PerfSpace">'[1]Drop-Down Lists'!$B$39:$B$41</definedName>
    <definedName name="PipeDia">'[1]Drop-Down Lists'!$I$2:$I$8</definedName>
    <definedName name="_xlnm.Print_Area" localSheetId="0">'Gravity trench'!$A$1:$S$271</definedName>
    <definedName name="_xlnm.Print_Area" localSheetId="4">'Perc. Test'!$A$1:$H$151</definedName>
    <definedName name="_xlnm.Print_Area" localSheetId="1">'Soil log'!$A$1:$J$73</definedName>
    <definedName name="RedoxIndicators">'[1]Drop-Down Lists'!$F$2:$F$33</definedName>
    <definedName name="RedoxKind">'[1]Drop-Down Lists'!$C$13:$C$18</definedName>
    <definedName name="Reduction">'[1]Drop-Down Lists'!$D$34:$D$35</definedName>
    <definedName name="SHLR">'[1]Drop-Down Lists'!$C$27:$C$34</definedName>
    <definedName name="SizeMult">'[1]Drop-Down Lists'!$C$42:$C$43</definedName>
    <definedName name="Slope">'[1]Drop-Down Lists'!$A$2:$A$32</definedName>
    <definedName name="SlopeShape">'[1]Drop-Down Lists'!$C$2:$C$10</definedName>
    <definedName name="SoilTexture7080">'[1]Drop-Down Lists'!$B$2:$B$20</definedName>
    <definedName name="SoilTextureOSTP">'[1]Drop-Down Lists'!$E$2:$E$23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'Gravity trench'!#REF!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10</definedName>
    <definedName name="STA">'[1]Drop-Down Lists'!$F$38:$F$41</definedName>
    <definedName name="StructureConsistence">'[1]Drop-Down Lists'!$D$17:$D$21</definedName>
    <definedName name="StructureGrade">'[1]Drop-Down Lists'!$C$21:$C$24</definedName>
    <definedName name="StructureShape">'[1]Drop-Down Lists'!$D$9:$D$14</definedName>
    <definedName name="VolumePipe">'[1]Drop-Down Lists'!$E$26:$E$31</definedName>
    <definedName name="YN">'[1]Drop-Down Lists'!$H$30:$H$31</definedName>
    <definedName name="Z_3320ADAB_1745_4CE0_B739_BF2E8269138B_.wvu.PrintArea" localSheetId="0" hidden="1">'Gravity trench'!$A$1:$AC$106</definedName>
  </definedNames>
  <calcPr fullCalcOnLoad="1"/>
</workbook>
</file>

<file path=xl/sharedStrings.xml><?xml version="1.0" encoding="utf-8"?>
<sst xmlns="http://schemas.openxmlformats.org/spreadsheetml/2006/main" count="1026" uniqueCount="400">
  <si>
    <t>inches,  or</t>
  </si>
  <si>
    <t>ft. to Redox or other limiting condition</t>
  </si>
  <si>
    <t>gallons of drainback volume</t>
  </si>
  <si>
    <t>gallons TOTAL pump out volume (treatment + drainback)</t>
  </si>
  <si>
    <t>gpi</t>
  </si>
  <si>
    <t>min ON</t>
  </si>
  <si>
    <t>PID:</t>
  </si>
  <si>
    <t>bedroom</t>
  </si>
  <si>
    <t>System</t>
  </si>
  <si>
    <t>GPD design flow</t>
  </si>
  <si>
    <t>doses per day</t>
  </si>
  <si>
    <t>feet of</t>
  </si>
  <si>
    <t>GPM @</t>
  </si>
  <si>
    <t>Type</t>
  </si>
  <si>
    <t>Comments:</t>
  </si>
  <si>
    <t>Date</t>
  </si>
  <si>
    <t>I hereby certify that I have completed this work in accordance with all applicable ordinances, rules and laws.</t>
  </si>
  <si>
    <t>Overall Dimensions:</t>
  </si>
  <si>
    <t xml:space="preserve"> </t>
  </si>
  <si>
    <t>inches</t>
  </si>
  <si>
    <t>Date:</t>
  </si>
  <si>
    <t>Site Address:</t>
  </si>
  <si>
    <t>1)</t>
  </si>
  <si>
    <t>2)</t>
  </si>
  <si>
    <t>3)</t>
  </si>
  <si>
    <t>4)</t>
  </si>
  <si>
    <t>5)</t>
  </si>
  <si>
    <t>6)</t>
  </si>
  <si>
    <t>7)</t>
  </si>
  <si>
    <t>19)</t>
  </si>
  <si>
    <t>10)</t>
  </si>
  <si>
    <t>11)</t>
  </si>
  <si>
    <t>13)</t>
  </si>
  <si>
    <t>14)</t>
  </si>
  <si>
    <t>16)</t>
  </si>
  <si>
    <t>17)</t>
  </si>
  <si>
    <t>18)</t>
  </si>
  <si>
    <t>20)</t>
  </si>
  <si>
    <t>21)</t>
  </si>
  <si>
    <t>22)</t>
  </si>
  <si>
    <t>I</t>
  </si>
  <si>
    <t>Residential</t>
  </si>
  <si>
    <t>ton</t>
  </si>
  <si>
    <t>Garbage disposal or pumped to septic</t>
  </si>
  <si>
    <t>License#</t>
  </si>
  <si>
    <r>
      <t>yd</t>
    </r>
    <r>
      <rPr>
        <vertAlign val="superscript"/>
        <sz val="10"/>
        <rFont val="Trebuchet MS"/>
        <family val="2"/>
      </rPr>
      <t>3</t>
    </r>
    <r>
      <rPr>
        <sz val="10"/>
        <rFont val="Trebuchet MS"/>
        <family val="2"/>
      </rPr>
      <t xml:space="preserve"> or *1.4=</t>
    </r>
  </si>
  <si>
    <t>ft. by</t>
  </si>
  <si>
    <t>(This must match the soil boring log)</t>
  </si>
  <si>
    <t xml:space="preserve"> ft. wide by</t>
  </si>
  <si>
    <t>instructions:</t>
  </si>
  <si>
    <t>(must match soil boring log)</t>
  </si>
  <si>
    <t>inches, or</t>
  </si>
  <si>
    <t>ft.  Below existing grade</t>
  </si>
  <si>
    <t>inches of rock below the pipe</t>
  </si>
  <si>
    <t>23)</t>
  </si>
  <si>
    <t>ft. of vertical separation required</t>
  </si>
  <si>
    <t>leads to bottom of rock no more than:</t>
  </si>
  <si>
    <t>CRITICAL FOR FUTURE CERTIFICATIONS!!!</t>
  </si>
  <si>
    <r>
      <t>GPD/ft</t>
    </r>
    <r>
      <rPr>
        <vertAlign val="superscript"/>
        <sz val="10"/>
        <rFont val="Trebuchet MS"/>
        <family val="2"/>
      </rPr>
      <t>2</t>
    </r>
    <r>
      <rPr>
        <sz val="10"/>
        <rFont val="Trebuchet MS"/>
        <family val="2"/>
      </rPr>
      <t xml:space="preserve"> Soil Loading Rate</t>
    </r>
  </si>
  <si>
    <t xml:space="preserve">inch supply line </t>
  </si>
  <si>
    <t xml:space="preserve">leads to </t>
  </si>
  <si>
    <t xml:space="preserve">at approximately </t>
  </si>
  <si>
    <t xml:space="preserve">inch swing on Demand float,  </t>
  </si>
  <si>
    <t>Property Owner:</t>
  </si>
  <si>
    <t>Designer Signature</t>
  </si>
  <si>
    <t>Company</t>
  </si>
  <si>
    <t>inch swing on Demand float</t>
  </si>
  <si>
    <t>Installer Summary</t>
  </si>
  <si>
    <t>Bottom of rock no more than:</t>
  </si>
  <si>
    <t xml:space="preserve">gallons per dose    </t>
  </si>
  <si>
    <t>(treatment volume)</t>
  </si>
  <si>
    <t>feet of head,  Pump requirement</t>
  </si>
  <si>
    <t>gallon Septic tank (minimum)</t>
  </si>
  <si>
    <t xml:space="preserve">gallon Dose tank (minimum) </t>
  </si>
  <si>
    <t>ft. of head,  Pump required</t>
  </si>
  <si>
    <t>ft. of</t>
  </si>
  <si>
    <t xml:space="preserve"> leads to </t>
  </si>
  <si>
    <t xml:space="preserve">desired # of 3' wide trenches,   </t>
  </si>
  <si>
    <t xml:space="preserve">or </t>
  </si>
  <si>
    <t>lineal ft (total)</t>
  </si>
  <si>
    <t>Trenches</t>
  </si>
  <si>
    <t>Rock materials:</t>
  </si>
  <si>
    <t xml:space="preserve"> ft.  Long</t>
  </si>
  <si>
    <t>ft. wide</t>
  </si>
  <si>
    <t xml:space="preserve">by </t>
  </si>
  <si>
    <t xml:space="preserve">feet vertical lift from pump to highest trench,  leads to a </t>
  </si>
  <si>
    <t>(includes pump to gravity)</t>
  </si>
  <si>
    <t>For pump to gravity systems:</t>
  </si>
  <si>
    <t>(10-45 gpm)</t>
  </si>
  <si>
    <t xml:space="preserve">Gravity Trenches                   Design                                                            </t>
  </si>
  <si>
    <t>Effluent filter &amp; alarm</t>
  </si>
  <si>
    <t>No</t>
  </si>
  <si>
    <t>WELL  setbacks:</t>
  </si>
  <si>
    <t>50' to everything</t>
  </si>
  <si>
    <t>PROPERTY LINES  setback:</t>
  </si>
  <si>
    <t>10' to everything</t>
  </si>
  <si>
    <t>Road setback:</t>
  </si>
  <si>
    <t>LAKE / BLUFF  setback:</t>
  </si>
  <si>
    <t>Building setbacks:</t>
  </si>
  <si>
    <t xml:space="preserve">10' for everything,  20' for dispersal area.         </t>
  </si>
  <si>
    <t>mfg__________</t>
  </si>
  <si>
    <t>gallons</t>
  </si>
  <si>
    <t>effluent filter &amp; alarm</t>
  </si>
  <si>
    <t>dose pump __________</t>
  </si>
  <si>
    <t>gpm</t>
  </si>
  <si>
    <t>head</t>
  </si>
  <si>
    <t>VERIFY PUMP CURVE</t>
  </si>
  <si>
    <t xml:space="preserve">float setting drop </t>
  </si>
  <si>
    <t>LABEL pump requirements and drawdown on riser or panel</t>
  </si>
  <si>
    <t>splice box / control panel / electrical connections</t>
  </si>
  <si>
    <t xml:space="preserve">Trenches 3' wide </t>
  </si>
  <si>
    <t>or</t>
  </si>
  <si>
    <t>total lineal feet</t>
  </si>
  <si>
    <t>Rock depth below pipe</t>
  </si>
  <si>
    <t>Rock bottom elevation</t>
  </si>
  <si>
    <t>inches from Grade to bottom of rock (max)</t>
  </si>
  <si>
    <t xml:space="preserve">cover depth of 12"+ </t>
  </si>
  <si>
    <t>VERIFY</t>
  </si>
  <si>
    <t>4" inspection pipe to bottom of rock, anchored</t>
  </si>
  <si>
    <t>monitoring plan and type</t>
  </si>
  <si>
    <t>FOR PUMP TO GRAVITY:</t>
  </si>
  <si>
    <t>END PUMP TO GRAVITY.</t>
  </si>
  <si>
    <t>8)</t>
  </si>
  <si>
    <t>9)</t>
  </si>
  <si>
    <t>12)</t>
  </si>
  <si>
    <t>15)</t>
  </si>
  <si>
    <t>feet long</t>
  </si>
  <si>
    <t>INSPECTOR CHECKLIST  - gravity trenches</t>
  </si>
  <si>
    <t>inches from bottom of tank to "pump ON" float, or</t>
  </si>
  <si>
    <t>ft.  by</t>
  </si>
  <si>
    <t>inches total,  plus 20% gives</t>
  </si>
  <si>
    <t>( 4 minimum)</t>
  </si>
  <si>
    <t xml:space="preserve">at  </t>
  </si>
  <si>
    <t>gpm @</t>
  </si>
  <si>
    <t>head)</t>
  </si>
  <si>
    <t xml:space="preserve">(pump curve can not exceed </t>
  </si>
  <si>
    <t>ft.  Long trenches (avg)</t>
  </si>
  <si>
    <t>ft.  Long (avg)</t>
  </si>
  <si>
    <t>Tank options:</t>
  </si>
  <si>
    <t>none</t>
  </si>
  <si>
    <t>1. Contact Information</t>
  </si>
  <si>
    <t>Original soils</t>
  </si>
  <si>
    <t>Location:</t>
  </si>
  <si>
    <t>Depth (in)</t>
  </si>
  <si>
    <t>Texture</t>
  </si>
  <si>
    <t>Percolation Data Sheet</t>
  </si>
  <si>
    <t>2.  General Percolation Information</t>
  </si>
  <si>
    <t>Diameter</t>
  </si>
  <si>
    <t>in</t>
  </si>
  <si>
    <t>Date prepared and/or soaked:</t>
  </si>
  <si>
    <t>Method of scratching sidewall:</t>
  </si>
  <si>
    <t>Is pre-soak requiried*?</t>
  </si>
  <si>
    <t>* Not required in sandy soils</t>
  </si>
  <si>
    <t>Soak* start time:</t>
  </si>
  <si>
    <t>Soak* end time:</t>
  </si>
  <si>
    <t>hrs of soak</t>
  </si>
  <si>
    <t>Method to maintain 12 in of water during soak</t>
  </si>
  <si>
    <t xml:space="preserve">3.  Percolation Test Data </t>
  </si>
  <si>
    <t>Test hole:</t>
  </si>
  <si>
    <t>#1</t>
  </si>
  <si>
    <t xml:space="preserve">Location:  </t>
  </si>
  <si>
    <t>Date reading taken:</t>
  </si>
  <si>
    <t xml:space="preserve">Elevation:  </t>
  </si>
  <si>
    <t>Starting time:</t>
  </si>
  <si>
    <t>Depth**:</t>
  </si>
  <si>
    <t>Soil texture description:</t>
  </si>
  <si>
    <t>** 12 inches for mounds &amp; at-grades, depth of absorption area for trenches &amp; beds</t>
  </si>
  <si>
    <t>Soil Texture</t>
  </si>
  <si>
    <t>Reading</t>
  </si>
  <si>
    <t>Start Time</t>
  </si>
  <si>
    <t>End Time</t>
  </si>
  <si>
    <t>Start Reading (in)</t>
  </si>
  <si>
    <t>End Reading (in)</t>
  </si>
  <si>
    <t>Perc rate (mpi)</t>
  </si>
  <si>
    <t>% Difference Last 3 Rates</t>
  </si>
  <si>
    <t>Pass</t>
  </si>
  <si>
    <t>NA</t>
  </si>
  <si>
    <t>Chosen Percolation Rate for Test Hole #1</t>
  </si>
  <si>
    <t>mpi</t>
  </si>
  <si>
    <t>Additional percolation test data may be included on attached pages</t>
  </si>
  <si>
    <t xml:space="preserve">Design Percolation Rate (maximum of all tests) = </t>
  </si>
  <si>
    <t>Additional Percolation Data</t>
  </si>
  <si>
    <t>Percolation Test Data</t>
  </si>
  <si>
    <t>#2</t>
  </si>
  <si>
    <t>Elevation:</t>
  </si>
  <si>
    <t>** 12 in. for mounds &amp; at-grades, depth of absorption area for trenches and beds</t>
  </si>
  <si>
    <t>Chosen Percolation Rate for Test Hole #2</t>
  </si>
  <si>
    <t>#3</t>
  </si>
  <si>
    <t>Chosen Percolation Rate for Test Hole #3</t>
  </si>
  <si>
    <t>#4</t>
  </si>
  <si>
    <t>Chosen Percolation Rate for Test Hole #4</t>
  </si>
  <si>
    <t>#5</t>
  </si>
  <si>
    <t>Chosen Percolation Rate for Test Hole #5</t>
  </si>
  <si>
    <t>Re-use existing tank certification</t>
  </si>
  <si>
    <t xml:space="preserve"> = adjust if desired</t>
  </si>
  <si>
    <t>10' to bed,tank &amp; sewer line. (else sewer &gt; 12" below)</t>
  </si>
  <si>
    <t>hr OFF</t>
  </si>
  <si>
    <t>Preliminary &amp; Field Evaluation Form</t>
  </si>
  <si>
    <t>Owner Information</t>
  </si>
  <si>
    <t>Sec / Twp / Rng</t>
  </si>
  <si>
    <t>Parcel ID</t>
  </si>
  <si>
    <t>LUG (county, city, township)</t>
  </si>
  <si>
    <t>Owners address (if different)</t>
  </si>
  <si>
    <t>Property Address:</t>
  </si>
  <si>
    <t>City / State / Zip:</t>
  </si>
  <si>
    <t>Flow Information  and  Waste Type / Strength</t>
  </si>
  <si>
    <t>Estimated Design flow</t>
  </si>
  <si>
    <t xml:space="preserve">Anticipated Waste strength  </t>
  </si>
  <si>
    <t>Any Non-Domestic Waste</t>
  </si>
  <si>
    <t>Sewage ejector/grinder pump</t>
  </si>
  <si>
    <t>Water softener</t>
  </si>
  <si>
    <t>Garbage Disposal</t>
  </si>
  <si>
    <t>Daycare / In home business</t>
  </si>
  <si>
    <t>Site Information</t>
  </si>
  <si>
    <t>Existing &amp; proposed lot</t>
  </si>
  <si>
    <t>Well casing depth</t>
  </si>
  <si>
    <r>
      <t xml:space="preserve">improvements located  </t>
    </r>
    <r>
      <rPr>
        <sz val="9"/>
        <color indexed="8"/>
        <rFont val="Times New Roman"/>
        <family val="1"/>
      </rPr>
      <t>(see site map)</t>
    </r>
  </si>
  <si>
    <t>Easements on lot located</t>
  </si>
  <si>
    <t>Drainfield w/in 100' of</t>
  </si>
  <si>
    <t>(see site map)</t>
  </si>
  <si>
    <t xml:space="preserve"> residential well</t>
  </si>
  <si>
    <t>Property lines determined</t>
  </si>
  <si>
    <t>Site w/in 200' of transient</t>
  </si>
  <si>
    <r>
      <t>noncommunity water supply</t>
    </r>
    <r>
      <rPr>
        <sz val="9"/>
        <color indexed="8"/>
        <rFont val="Times New Roman"/>
        <family val="1"/>
      </rPr>
      <t xml:space="preserve"> (TNCWS)</t>
    </r>
  </si>
  <si>
    <t>Req'd setbacks determined</t>
  </si>
  <si>
    <t xml:space="preserve">Site w/in an inner wellhead </t>
  </si>
  <si>
    <r>
      <t xml:space="preserve">mgmt zone </t>
    </r>
    <r>
      <rPr>
        <sz val="9"/>
        <color indexed="8"/>
        <rFont val="Times New Roman"/>
        <family val="1"/>
      </rPr>
      <t>(CWS/NTNCWS)</t>
    </r>
  </si>
  <si>
    <t>Utilities located &amp; identified</t>
  </si>
  <si>
    <t>Buried water supply pipe</t>
  </si>
  <si>
    <t>w/in 50' of system</t>
  </si>
  <si>
    <t>Access for system maintenance</t>
  </si>
  <si>
    <t>Site located in Shoreland</t>
  </si>
  <si>
    <t>(shown on site map)</t>
  </si>
  <si>
    <t>Soil treatment area protected</t>
  </si>
  <si>
    <t>Site map prepared with</t>
  </si>
  <si>
    <t>previous items included</t>
  </si>
  <si>
    <t>Construction related issues</t>
  </si>
  <si>
    <t>Soil Information</t>
  </si>
  <si>
    <t>Evidence of site:</t>
  </si>
  <si>
    <t>Cut</t>
  </si>
  <si>
    <t>Filled</t>
  </si>
  <si>
    <t>Compacted</t>
  </si>
  <si>
    <t>Disturbed</t>
  </si>
  <si>
    <t>Soil logs completed and attached</t>
  </si>
  <si>
    <t xml:space="preserve">Perk test completed and </t>
  </si>
  <si>
    <r>
      <t xml:space="preserve">attached </t>
    </r>
    <r>
      <rPr>
        <sz val="9"/>
        <color indexed="8"/>
        <rFont val="Times New Roman"/>
        <family val="1"/>
      </rPr>
      <t>(if applicable)</t>
    </r>
  </si>
  <si>
    <r>
      <t>Soil loading rate  (gpd/ft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2"/>
      </rPr>
      <t>)</t>
    </r>
  </si>
  <si>
    <r>
      <t xml:space="preserve">Percolation rate </t>
    </r>
    <r>
      <rPr>
        <sz val="9"/>
        <color indexed="8"/>
        <rFont val="Times New Roman"/>
        <family val="1"/>
      </rPr>
      <t>(if applicable)</t>
    </r>
  </si>
  <si>
    <t>Depth/elev to  SHWT</t>
  </si>
  <si>
    <t>Flooding or run-on potential</t>
  </si>
  <si>
    <t>(comments)</t>
  </si>
  <si>
    <t>Depth to system bottom</t>
  </si>
  <si>
    <t>maximum (or elev minimum)</t>
  </si>
  <si>
    <t>Flood elevation (if applicable)</t>
  </si>
  <si>
    <t xml:space="preserve">Depth/elev to standing </t>
  </si>
  <si>
    <r>
      <rPr>
        <sz val="10"/>
        <color indexed="8"/>
        <rFont val="Times New Roman"/>
        <family val="1"/>
      </rPr>
      <t>water</t>
    </r>
    <r>
      <rPr>
        <sz val="9"/>
        <color indexed="8"/>
        <rFont val="Times New Roman"/>
        <family val="2"/>
      </rPr>
      <t xml:space="preserve"> (if applicable)</t>
    </r>
  </si>
  <si>
    <t>Elevation of ordinary high</t>
  </si>
  <si>
    <t>Depth/elev to bedrock</t>
  </si>
  <si>
    <t>water level (if applicable)</t>
  </si>
  <si>
    <t>(if applicable)</t>
  </si>
  <si>
    <t>Floodplain designation and</t>
  </si>
  <si>
    <t>Soil Survey information</t>
  </si>
  <si>
    <r>
      <t xml:space="preserve">elev - 100 yr/10 yr </t>
    </r>
    <r>
      <rPr>
        <sz val="9"/>
        <color indexed="8"/>
        <rFont val="Times New Roman"/>
        <family val="1"/>
      </rPr>
      <t>(if applicable)</t>
    </r>
  </si>
  <si>
    <t>Differences between soil survey</t>
  </si>
  <si>
    <r>
      <t>and field evaluation</t>
    </r>
    <r>
      <rPr>
        <sz val="9"/>
        <color indexed="8"/>
        <rFont val="Times New Roman"/>
        <family val="1"/>
      </rPr>
      <t xml:space="preserve"> (if applicable)</t>
    </r>
  </si>
  <si>
    <t>?</t>
  </si>
  <si>
    <t>determined (see attachment)</t>
  </si>
  <si>
    <t>Soil Observation Log</t>
  </si>
  <si>
    <t>www.SepticResource.com vers 12.4</t>
  </si>
  <si>
    <t xml:space="preserve">Soil Survey Information                  </t>
  </si>
  <si>
    <t>Parent matl's:</t>
  </si>
  <si>
    <t>landscape position:</t>
  </si>
  <si>
    <t>soil survey map units:</t>
  </si>
  <si>
    <t>slope</t>
  </si>
  <si>
    <t>%    direction-</t>
  </si>
  <si>
    <t>downhill</t>
  </si>
  <si>
    <t>Soil Log #1</t>
  </si>
  <si>
    <t>fragment %</t>
  </si>
  <si>
    <t xml:space="preserve"> matrix color</t>
  </si>
  <si>
    <t>consistence</t>
  </si>
  <si>
    <t>grade</t>
  </si>
  <si>
    <t>shape</t>
  </si>
  <si>
    <t>&lt;35                35 - 50       &gt;50</t>
  </si>
  <si>
    <t>loose          friable          firm          rigid</t>
  </si>
  <si>
    <t>loose    weak    moderate    strong</t>
  </si>
  <si>
    <t>single grain    granular   blocky prismatic   platy  massive</t>
  </si>
  <si>
    <t>Soil Log #2</t>
  </si>
  <si>
    <t>Soil Log #3</t>
  </si>
  <si>
    <t>I hereby certify this work was completed in accordance with MN 7080 and any local req's.</t>
  </si>
  <si>
    <t>License #</t>
  </si>
  <si>
    <t>www.SepticResource.com  vers 12.4</t>
  </si>
  <si>
    <t>(gopher state one call)</t>
  </si>
  <si>
    <t>(w/in 1000' of lake, 300' of river)</t>
  </si>
  <si>
    <t>I hereby certify this evaluation was completed in accordance with MN 7080 and any local req's.</t>
  </si>
  <si>
    <t xml:space="preserve">  </t>
  </si>
  <si>
    <t>Gal Septic tank (design size / LUG req'd)</t>
  </si>
  <si>
    <t>Gal Septic tank (code minimum)</t>
  </si>
  <si>
    <r>
      <t>ft</t>
    </r>
    <r>
      <rPr>
        <vertAlign val="superscript"/>
        <sz val="10"/>
        <rFont val="Trebuchet MS"/>
        <family val="2"/>
      </rPr>
      <t>2</t>
    </r>
    <r>
      <rPr>
        <sz val="10"/>
        <rFont val="Trebuchet MS"/>
        <family val="2"/>
      </rPr>
      <t xml:space="preserve"> (code minimum)</t>
    </r>
  </si>
  <si>
    <r>
      <t>ft</t>
    </r>
    <r>
      <rPr>
        <vertAlign val="superscript"/>
        <sz val="10"/>
        <rFont val="Trebuchet MS"/>
        <family val="2"/>
      </rPr>
      <t>2</t>
    </r>
    <r>
      <rPr>
        <sz val="10"/>
        <rFont val="Trebuchet MS"/>
        <family val="2"/>
      </rPr>
      <t xml:space="preserve"> (design size / LUG req'd)</t>
    </r>
  </si>
  <si>
    <t xml:space="preserve">gal Dose tank (design size / LUG req'd) </t>
  </si>
  <si>
    <t>gal Dose tank (code min)</t>
  </si>
  <si>
    <t>Property Owner / project:</t>
  </si>
  <si>
    <t>Property Address / PID:</t>
  </si>
  <si>
    <t>Elevation</t>
  </si>
  <si>
    <t>Depth to SHWT</t>
  </si>
  <si>
    <t>redox color</t>
  </si>
  <si>
    <t>Soil Log #4</t>
  </si>
  <si>
    <t>Soil Log #5</t>
  </si>
  <si>
    <t>inches from bottom of tank to "pump OFF" float</t>
  </si>
  <si>
    <t>inches from bottom of tank to "Hi Level" float, or</t>
  </si>
  <si>
    <t>Treatment zone contains</t>
  </si>
  <si>
    <t xml:space="preserve">inches 0% soil credit, and </t>
  </si>
  <si>
    <t>inches 50% soil credit</t>
  </si>
  <si>
    <t>treatment inches</t>
  </si>
  <si>
    <t>2011 purple code</t>
  </si>
  <si>
    <t>6"</t>
  </si>
  <si>
    <t>12"</t>
  </si>
  <si>
    <t>18"</t>
  </si>
  <si>
    <t>24"</t>
  </si>
  <si>
    <t>(pump curve CAN NOT exceed 45 gpm at this elevation/head requirement)</t>
  </si>
  <si>
    <t>(Tip: "top feed" manifold to control drainback)</t>
  </si>
  <si>
    <t>20' for bluff.   Lakes: GD ___, RD ___, NE ____.    Protected wetland ___.</t>
  </si>
  <si>
    <t>flow measurement: CT, ETM, time dosed, home water meter</t>
  </si>
  <si>
    <t>Distribution media:</t>
  </si>
  <si>
    <t>__________________</t>
  </si>
  <si>
    <t>at</t>
  </si>
  <si>
    <t xml:space="preserve">  = enter data</t>
  </si>
  <si>
    <r>
      <t xml:space="preserve"> </t>
    </r>
    <r>
      <rPr>
        <sz val="10"/>
        <rFont val="Trebuchet MS"/>
        <family val="2"/>
      </rPr>
      <t>= computer calculated - DO NOT CHANGE!</t>
    </r>
  </si>
  <si>
    <t>Riser over outlet,  riser over inlet or center, and  6"+ inspection pipe over any remaining baffles.</t>
  </si>
  <si>
    <t>Cam lock reachable from grade - 30" max.  J-hook weep hole.  Supply line access  (no hard 90's)</t>
  </si>
  <si>
    <t>Abandon existing system - if necessary</t>
  </si>
  <si>
    <t>well abandonment form - if necessary</t>
  </si>
  <si>
    <t>gpi  "DESIGNED"</t>
  </si>
  <si>
    <t xml:space="preserve">gal dose  divided by </t>
  </si>
  <si>
    <t>gpi  "INSTALLED" =</t>
  </si>
  <si>
    <t>which translates to roughly</t>
  </si>
  <si>
    <t>inches of float tether length</t>
  </si>
  <si>
    <t>platted: 10' prop line.   Metes &amp; bounds: out of road easement, or outer ditch.</t>
  </si>
  <si>
    <t>"approx tether length</t>
  </si>
  <si>
    <t>" float drop (field corrected)</t>
  </si>
  <si>
    <t>(this delivers Average flow, =70% of Peak design flow)</t>
  </si>
  <si>
    <t>(no depth req's,  clean out every 100',  Sch 40 pipe)</t>
  </si>
  <si>
    <t>(sewer pipe)</t>
  </si>
  <si>
    <t xml:space="preserve">gravity supply pipe: Sch40 or 35,  sloped 1/8"+,  supported by 4" sch40 or compacted,  and buried 6"+. </t>
  </si>
  <si>
    <t xml:space="preserve">inch supply pipe: Sch40,  sloped 1/8"+,  supported by 4" sch40 sleeve or compacted,  and buried 6"+. </t>
  </si>
  <si>
    <t>feet</t>
  </si>
  <si>
    <t xml:space="preserve">verify that installed    "vertical lift from pump to laterals"     is no more than design value of </t>
  </si>
  <si>
    <t>20' -50' to sewer line req's MDH pressure test form  (5 psi for 15 min)</t>
  </si>
  <si>
    <t>100' to drainfield with shallow well</t>
  </si>
  <si>
    <t>res</t>
  </si>
  <si>
    <t>other</t>
  </si>
  <si>
    <t>result</t>
  </si>
  <si>
    <t>WATER LINE under pressure</t>
  </si>
  <si>
    <t>Septic tank and risers  (water tight risers, baffles, insulated, proper depth, existing verified by pumping)</t>
  </si>
  <si>
    <t>Dose tank, risers and piping  (water tight risers, insulated, proper depth, drainback)</t>
  </si>
  <si>
    <t>Sewer line &amp; tank connection   (no hard 90's,  long sweep 90 or 2-45's,   slope minimum 1" in 8' = 1%)</t>
  </si>
  <si>
    <t>www.SepticResource.com   (vers 19.2)</t>
  </si>
  <si>
    <t xml:space="preserve"> inches to "Hi Level" float</t>
  </si>
  <si>
    <t xml:space="preserve"> inches to "timer ON" float</t>
  </si>
  <si>
    <t xml:space="preserve"> min ON</t>
  </si>
  <si>
    <t xml:space="preserve"> hrs OFF</t>
  </si>
  <si>
    <t>gallons reserve capacity   (after HLA activation-demand dosed)</t>
  </si>
  <si>
    <t>leads to a:</t>
  </si>
  <si>
    <t>inches to "timer ON" float</t>
  </si>
  <si>
    <t xml:space="preserve">inches to "Hi Level" float </t>
  </si>
  <si>
    <t xml:space="preserve">hours OFF </t>
  </si>
  <si>
    <t xml:space="preserve">minutes ON </t>
  </si>
  <si>
    <t>inches from bottom of tank to "pump ON" float</t>
  </si>
  <si>
    <t>inches from bottom of tank to "Hi Level" float</t>
  </si>
  <si>
    <t>Optional Time Dosing of:</t>
  </si>
  <si>
    <t>Owners Septic System Management Plan</t>
  </si>
  <si>
    <t>Septic Systems can be an expensive investment, good maintenance will ensure they last a lifetime.</t>
  </si>
  <si>
    <t>The purpose of a septic system is to properly "decompose" the pollutants before the water is recycled back</t>
  </si>
  <si>
    <t>Your septic design lists all the components of your system and their location.  Keep the design, this</t>
  </si>
  <si>
    <t>management plan and the UofM "Septic System Owners Guide" in a safe place for future reference.</t>
  </si>
  <si>
    <t>Some of the following tasks you can do yourself, some require a professional, but is it YOUR responsibility</t>
  </si>
  <si>
    <t>to see that it gets done.</t>
  </si>
  <si>
    <t>Homeowner Tasks</t>
  </si>
  <si>
    <t>•</t>
  </si>
  <si>
    <t>Do your best to conserve water.  Don't overload your septic with multiple large water uses at the</t>
  </si>
  <si>
    <t xml:space="preserve">     same time or on the same day.</t>
  </si>
  <si>
    <t>Fix household leaks promptly (leaky toilet, dripping faucets).</t>
  </si>
  <si>
    <t>Limit bleach and anti-bacterial products.  Use Biodegradable dishwasher detergent.</t>
  </si>
  <si>
    <t>Consider a lint filter on your clothes washer.</t>
  </si>
  <si>
    <t>Regularly check for wet or spongy soil around your drainfield.</t>
  </si>
  <si>
    <t>Have a septic professional check your tanks every 3 years to determine if they need pumping.</t>
  </si>
  <si>
    <t>If you have a septic tank filter (effluent filter) clean it on a regular basis (or have a professional do it).</t>
  </si>
  <si>
    <t>If a septic alarm goes off, call your septic professional to diagnose the problem.</t>
  </si>
  <si>
    <t>Notify the County/City/Township when this management plan is not being met.</t>
  </si>
  <si>
    <t>Professional Tasks</t>
  </si>
  <si>
    <t>Review water use with the owner, check for a "soggy" drainfield.</t>
  </si>
  <si>
    <t>Pump the septic tanks as needed and ensure they are in proper working order.</t>
  </si>
  <si>
    <t>"As the owner, I understand it is my responsibility to properly operate and maintain this septic system".</t>
  </si>
  <si>
    <t>Property Owner Signature:</t>
  </si>
  <si>
    <t>If applicable: verify the pump, dose amount, HI Level Alarm &amp; drainback are all working properly.</t>
  </si>
  <si>
    <t>into the groundwater.  If you're not taking this seriously, ask yourself where your well water comes from.</t>
  </si>
  <si>
    <t>For a copy of the Owners guide call the University of MN at 1-800-876-8636.</t>
  </si>
  <si>
    <t>Be aware of and protect your secondary drainfield site.</t>
  </si>
  <si>
    <t>Disclose the location of the secondary drainfield (if applicable).</t>
  </si>
  <si>
    <t>Respond to alarms and diagnose problems as needed.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</si>
</sst>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[$-409]mmmm\ d\,\ yyyy;@"/>
    <numFmt numFmtId="167" formatCode="0;\-0;;@"/>
    <numFmt numFmtId="168" formatCode="0.0;\-0;;@"/>
    <numFmt numFmtId="169" formatCode="0.00;\-0;;@"/>
    <numFmt numFmtId="170" formatCode="0.0%"/>
    <numFmt numFmtId="171" formatCode="0.0000"/>
    <numFmt numFmtId="172" formatCode="0.000000"/>
    <numFmt numFmtId="173" formatCode="0.00000"/>
    <numFmt numFmtId="174" formatCode="0.0;\-0.0;;@"/>
    <numFmt numFmtId="175" formatCode="0.0;\-0.00;;@"/>
    <numFmt numFmtId="176" formatCode="0.0;\-0.000;;@"/>
    <numFmt numFmtId="177" formatCode="[$-409]dddd\,\ mmmm\ dd\,\ yyyy"/>
    <numFmt numFmtId="178" formatCode="m/d/yy;@"/>
    <numFmt numFmtId="179" formatCode="[$-409]h:mm:ss\ AM/PM"/>
    <numFmt numFmtId="180" formatCode="[$-409]h:mm\ AM/PM;@"/>
    <numFmt numFmtId="181" formatCode="[h]:mm:ss;@"/>
    <numFmt numFmtId="182" formatCode="0.0000000"/>
    <numFmt numFmtId="183" formatCode="h:mm:ss;@"/>
    <numFmt numFmtId="184" formatCode="00000"/>
    <numFmt numFmtId="185" formatCode="h:mm;@"/>
    <numFmt numFmtId="186" formatCode="[$-F400]h:mm:ss\ AM/PM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([$€-2]* #,##0.00_);_([$€-2]* \(#,##0.00\);_([$€-2]* &quot;-&quot;??_)"/>
    <numFmt numFmtId="192" formatCode="mm/dd/yy;@"/>
    <numFmt numFmtId="193" formatCode="mmm\-yyyy"/>
    <numFmt numFmtId="194" formatCode="m/d/yyyy;@"/>
  </numFmts>
  <fonts count="78">
    <font>
      <sz val="10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vertAlign val="superscript"/>
      <sz val="10"/>
      <name val="Trebuchet MS"/>
      <family val="2"/>
    </font>
    <font>
      <b/>
      <sz val="20"/>
      <name val="Trebuchet MS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u val="single"/>
      <sz val="10"/>
      <color indexed="36"/>
      <name val="Arial"/>
      <family val="2"/>
    </font>
    <font>
      <b/>
      <sz val="22"/>
      <name val="Trebuchet MS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Trebuchet MS"/>
      <family val="2"/>
    </font>
    <font>
      <b/>
      <sz val="8"/>
      <name val="Trebuchet MS"/>
      <family val="2"/>
    </font>
    <font>
      <i/>
      <sz val="10"/>
      <name val="Trebuchet MS"/>
      <family val="2"/>
    </font>
    <font>
      <sz val="20"/>
      <name val="Trebuchet MS"/>
      <family val="2"/>
    </font>
    <font>
      <sz val="12"/>
      <name val="Trebuchet MS"/>
      <family val="2"/>
    </font>
    <font>
      <sz val="9"/>
      <name val="Trebuchet MS"/>
      <family val="2"/>
    </font>
    <font>
      <sz val="9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2"/>
    </font>
    <font>
      <sz val="8"/>
      <name val="Tahoma"/>
      <family val="2"/>
    </font>
    <font>
      <sz val="1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sz val="8"/>
      <color indexed="8"/>
      <name val="Times New Roman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2"/>
    </font>
    <font>
      <i/>
      <sz val="10"/>
      <color theme="1"/>
      <name val="Times New Roman"/>
      <family val="1"/>
    </font>
    <font>
      <b/>
      <sz val="20"/>
      <color theme="1"/>
      <name val="Times New Roman"/>
      <family val="1"/>
    </font>
    <font>
      <sz val="8"/>
      <color theme="1"/>
      <name val="Times New Roman"/>
      <family val="2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0"/>
      <color rgb="FFFF0000"/>
      <name val="Arial"/>
      <family val="2"/>
    </font>
    <font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/>
    </xf>
    <xf numFmtId="49" fontId="9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/>
    </xf>
    <xf numFmtId="0" fontId="2" fillId="0" borderId="14" xfId="0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left" vertical="center"/>
    </xf>
    <xf numFmtId="49" fontId="10" fillId="0" borderId="0" xfId="0" applyNumberFormat="1" applyFont="1" applyAlignment="1">
      <alignment/>
    </xf>
    <xf numFmtId="49" fontId="10" fillId="0" borderId="18" xfId="0" applyNumberFormat="1" applyFont="1" applyFill="1" applyBorder="1" applyAlignment="1">
      <alignment/>
    </xf>
    <xf numFmtId="49" fontId="10" fillId="0" borderId="19" xfId="0" applyNumberFormat="1" applyFont="1" applyFill="1" applyBorder="1" applyAlignment="1">
      <alignment/>
    </xf>
    <xf numFmtId="49" fontId="10" fillId="0" borderId="19" xfId="0" applyNumberFormat="1" applyFont="1" applyBorder="1" applyAlignment="1">
      <alignment/>
    </xf>
    <xf numFmtId="0" fontId="10" fillId="0" borderId="19" xfId="0" applyFont="1" applyBorder="1" applyAlignment="1">
      <alignment/>
    </xf>
    <xf numFmtId="49" fontId="10" fillId="0" borderId="2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10" fillId="0" borderId="11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/>
    </xf>
    <xf numFmtId="1" fontId="1" fillId="0" borderId="21" xfId="0" applyNumberFormat="1" applyFont="1" applyFill="1" applyBorder="1" applyAlignment="1">
      <alignment horizontal="center" vertical="center"/>
    </xf>
    <xf numFmtId="165" fontId="1" fillId="0" borderId="2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2" fontId="1" fillId="0" borderId="21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2" fontId="1" fillId="0" borderId="11" xfId="0" applyNumberFormat="1" applyFont="1" applyFill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1" fontId="1" fillId="0" borderId="0" xfId="0" applyNumberFormat="1" applyFont="1" applyAlignment="1">
      <alignment/>
    </xf>
    <xf numFmtId="0" fontId="1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1" fontId="1" fillId="0" borderId="22" xfId="0" applyNumberFormat="1" applyFont="1" applyFill="1" applyBorder="1" applyAlignment="1">
      <alignment horizontal="center" vertical="center"/>
    </xf>
    <xf numFmtId="49" fontId="10" fillId="0" borderId="18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21" xfId="0" applyFont="1" applyBorder="1" applyAlignment="1">
      <alignment/>
    </xf>
    <xf numFmtId="49" fontId="11" fillId="0" borderId="21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left" vertical="center"/>
    </xf>
    <xf numFmtId="1" fontId="1" fillId="33" borderId="21" xfId="0" applyNumberFormat="1" applyFont="1" applyFill="1" applyBorder="1" applyAlignment="1">
      <alignment horizontal="center" vertical="center"/>
    </xf>
    <xf numFmtId="2" fontId="1" fillId="33" borderId="21" xfId="0" applyNumberFormat="1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left" vertical="center"/>
    </xf>
    <xf numFmtId="1" fontId="1" fillId="6" borderId="21" xfId="0" applyNumberFormat="1" applyFont="1" applyFill="1" applyBorder="1" applyAlignment="1">
      <alignment horizontal="center" vertical="center"/>
    </xf>
    <xf numFmtId="0" fontId="1" fillId="6" borderId="21" xfId="0" applyNumberFormat="1" applyFont="1" applyFill="1" applyBorder="1" applyAlignment="1">
      <alignment horizontal="center" vertical="center"/>
    </xf>
    <xf numFmtId="1" fontId="1" fillId="6" borderId="21" xfId="0" applyNumberFormat="1" applyFont="1" applyFill="1" applyBorder="1" applyAlignment="1">
      <alignment horizontal="center"/>
    </xf>
    <xf numFmtId="165" fontId="1" fillId="6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78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78" fontId="1" fillId="0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180" fontId="1" fillId="0" borderId="21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right" vertical="center" wrapText="1"/>
    </xf>
    <xf numFmtId="185" fontId="1" fillId="0" borderId="2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 shrinkToFit="1"/>
    </xf>
    <xf numFmtId="49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0" fontId="1" fillId="0" borderId="2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24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 shrinkToFi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 shrinkToFit="1"/>
    </xf>
    <xf numFmtId="1" fontId="1" fillId="0" borderId="31" xfId="0" applyNumberFormat="1" applyFont="1" applyBorder="1" applyAlignment="1">
      <alignment horizontal="center" vertical="center" wrapText="1"/>
    </xf>
    <xf numFmtId="185" fontId="1" fillId="0" borderId="32" xfId="0" applyNumberFormat="1" applyFont="1" applyFill="1" applyBorder="1" applyAlignment="1">
      <alignment horizontal="center" vertical="center" wrapText="1"/>
    </xf>
    <xf numFmtId="185" fontId="1" fillId="0" borderId="32" xfId="0" applyNumberFormat="1" applyFont="1" applyFill="1" applyBorder="1" applyAlignment="1">
      <alignment horizontal="center" vertical="center"/>
    </xf>
    <xf numFmtId="2" fontId="1" fillId="0" borderId="32" xfId="0" applyNumberFormat="1" applyFont="1" applyFill="1" applyBorder="1" applyAlignment="1">
      <alignment horizontal="center" vertical="center"/>
    </xf>
    <xf numFmtId="165" fontId="1" fillId="0" borderId="32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 wrapText="1"/>
    </xf>
    <xf numFmtId="185" fontId="1" fillId="0" borderId="27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/>
    </xf>
    <xf numFmtId="165" fontId="1" fillId="0" borderId="27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center" wrapText="1"/>
    </xf>
    <xf numFmtId="1" fontId="1" fillId="0" borderId="36" xfId="0" applyNumberFormat="1" applyFont="1" applyBorder="1" applyAlignment="1">
      <alignment horizontal="center" vertical="center" wrapText="1"/>
    </xf>
    <xf numFmtId="185" fontId="1" fillId="0" borderId="37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/>
    </xf>
    <xf numFmtId="165" fontId="1" fillId="0" borderId="37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Alignment="1">
      <alignment vertical="center"/>
    </xf>
    <xf numFmtId="165" fontId="1" fillId="0" borderId="0" xfId="0" applyNumberFormat="1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2" fontId="1" fillId="0" borderId="39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4" borderId="0" xfId="0" applyFont="1" applyFill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20" fontId="1" fillId="0" borderId="2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 shrinkToFit="1"/>
    </xf>
    <xf numFmtId="0" fontId="1" fillId="0" borderId="43" xfId="0" applyFont="1" applyFill="1" applyBorder="1" applyAlignment="1">
      <alignment horizontal="center" vertical="center" wrapText="1" shrinkToFit="1"/>
    </xf>
    <xf numFmtId="2" fontId="1" fillId="0" borderId="26" xfId="0" applyNumberFormat="1" applyFont="1" applyBorder="1" applyAlignment="1">
      <alignment horizontal="center" vertical="center"/>
    </xf>
    <xf numFmtId="185" fontId="1" fillId="0" borderId="27" xfId="0" applyNumberFormat="1" applyFont="1" applyFill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185" fontId="1" fillId="0" borderId="37" xfId="0" applyNumberFormat="1" applyFont="1" applyFill="1" applyBorder="1" applyAlignment="1">
      <alignment horizontal="center" vertical="center"/>
    </xf>
    <xf numFmtId="2" fontId="1" fillId="0" borderId="37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185" fontId="1" fillId="0" borderId="32" xfId="0" applyNumberFormat="1" applyFont="1" applyBorder="1" applyAlignment="1">
      <alignment horizontal="center" vertical="center"/>
    </xf>
    <xf numFmtId="185" fontId="1" fillId="0" borderId="27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0" xfId="61" applyAlignment="1">
      <alignment horizontal="center"/>
      <protection/>
    </xf>
    <xf numFmtId="0" fontId="0" fillId="0" borderId="0" xfId="61">
      <alignment/>
      <protection/>
    </xf>
    <xf numFmtId="0" fontId="69" fillId="0" borderId="0" xfId="61" applyFont="1" applyAlignment="1">
      <alignment horizontal="right"/>
      <protection/>
    </xf>
    <xf numFmtId="0" fontId="69" fillId="0" borderId="0" xfId="61" applyFont="1">
      <alignment/>
      <protection/>
    </xf>
    <xf numFmtId="0" fontId="70" fillId="0" borderId="17" xfId="61" applyFont="1" applyBorder="1">
      <alignment/>
      <protection/>
    </xf>
    <xf numFmtId="0" fontId="70" fillId="0" borderId="0" xfId="61" applyFont="1" applyBorder="1">
      <alignment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/>
      <protection/>
    </xf>
    <xf numFmtId="0" fontId="70" fillId="0" borderId="23" xfId="61" applyFont="1" applyBorder="1" applyAlignment="1">
      <alignment horizontal="left"/>
      <protection/>
    </xf>
    <xf numFmtId="0" fontId="0" fillId="0" borderId="23" xfId="61" applyBorder="1">
      <alignment/>
      <protection/>
    </xf>
    <xf numFmtId="0" fontId="0" fillId="0" borderId="23" xfId="61" applyBorder="1" applyAlignment="1">
      <alignment/>
      <protection/>
    </xf>
    <xf numFmtId="0" fontId="70" fillId="0" borderId="0" xfId="61" applyFont="1" applyBorder="1" applyAlignment="1">
      <alignment horizontal="right"/>
      <protection/>
    </xf>
    <xf numFmtId="0" fontId="0" fillId="0" borderId="16" xfId="61" applyBorder="1">
      <alignment/>
      <protection/>
    </xf>
    <xf numFmtId="0" fontId="70" fillId="0" borderId="0" xfId="61" applyFont="1" applyBorder="1" applyAlignment="1">
      <alignment horizontal="left"/>
      <protection/>
    </xf>
    <xf numFmtId="0" fontId="70" fillId="0" borderId="0" xfId="61" applyFont="1" applyBorder="1" applyAlignment="1">
      <alignment/>
      <protection/>
    </xf>
    <xf numFmtId="0" fontId="0" fillId="0" borderId="45" xfId="61" applyBorder="1">
      <alignment/>
      <protection/>
    </xf>
    <xf numFmtId="0" fontId="0" fillId="0" borderId="15" xfId="61" applyBorder="1">
      <alignment/>
      <protection/>
    </xf>
    <xf numFmtId="0" fontId="0" fillId="0" borderId="46" xfId="61" applyBorder="1">
      <alignment/>
      <protection/>
    </xf>
    <xf numFmtId="0" fontId="70" fillId="0" borderId="0" xfId="61" applyFont="1">
      <alignment/>
      <protection/>
    </xf>
    <xf numFmtId="0" fontId="70" fillId="0" borderId="0" xfId="61" applyFont="1" applyBorder="1">
      <alignment/>
      <protection/>
    </xf>
    <xf numFmtId="0" fontId="70" fillId="0" borderId="16" xfId="61" applyFont="1" applyBorder="1">
      <alignment/>
      <protection/>
    </xf>
    <xf numFmtId="0" fontId="0" fillId="0" borderId="17" xfId="61" applyBorder="1">
      <alignment/>
      <protection/>
    </xf>
    <xf numFmtId="0" fontId="70" fillId="0" borderId="16" xfId="61" applyFont="1" applyBorder="1" applyAlignment="1">
      <alignment horizontal="left"/>
      <protection/>
    </xf>
    <xf numFmtId="0" fontId="70" fillId="0" borderId="0" xfId="61" applyFont="1" applyBorder="1" applyAlignment="1">
      <alignment horizontal="center"/>
      <protection/>
    </xf>
    <xf numFmtId="0" fontId="70" fillId="0" borderId="47" xfId="61" applyFont="1" applyBorder="1">
      <alignment/>
      <protection/>
    </xf>
    <xf numFmtId="0" fontId="70" fillId="0" borderId="17" xfId="61" applyFont="1" applyBorder="1">
      <alignment/>
      <protection/>
    </xf>
    <xf numFmtId="0" fontId="69" fillId="0" borderId="17" xfId="61" applyFont="1" applyBorder="1">
      <alignment/>
      <protection/>
    </xf>
    <xf numFmtId="0" fontId="69" fillId="0" borderId="0" xfId="61" applyFont="1" applyBorder="1">
      <alignment/>
      <protection/>
    </xf>
    <xf numFmtId="0" fontId="70" fillId="0" borderId="0" xfId="61" applyFont="1">
      <alignment/>
      <protection/>
    </xf>
    <xf numFmtId="0" fontId="69" fillId="0" borderId="0" xfId="61" applyFont="1">
      <alignment/>
      <protection/>
    </xf>
    <xf numFmtId="0" fontId="0" fillId="0" borderId="47" xfId="61" applyBorder="1">
      <alignment/>
      <protection/>
    </xf>
    <xf numFmtId="0" fontId="70" fillId="0" borderId="0" xfId="61" applyFont="1" applyFill="1" applyBorder="1">
      <alignment/>
      <protection/>
    </xf>
    <xf numFmtId="0" fontId="70" fillId="0" borderId="23" xfId="61" applyFont="1" applyBorder="1" applyAlignment="1">
      <alignment horizontal="center"/>
      <protection/>
    </xf>
    <xf numFmtId="0" fontId="70" fillId="0" borderId="23" xfId="61" applyFont="1" applyBorder="1">
      <alignment/>
      <protection/>
    </xf>
    <xf numFmtId="0" fontId="69" fillId="0" borderId="17" xfId="61" applyFont="1" applyBorder="1">
      <alignment/>
      <protection/>
    </xf>
    <xf numFmtId="0" fontId="70" fillId="0" borderId="45" xfId="61" applyFont="1" applyBorder="1">
      <alignment/>
      <protection/>
    </xf>
    <xf numFmtId="0" fontId="70" fillId="0" borderId="15" xfId="61" applyFont="1" applyBorder="1">
      <alignment/>
      <protection/>
    </xf>
    <xf numFmtId="0" fontId="70" fillId="0" borderId="15" xfId="61" applyFont="1" applyBorder="1" applyAlignment="1">
      <alignment horizontal="center"/>
      <protection/>
    </xf>
    <xf numFmtId="0" fontId="70" fillId="0" borderId="46" xfId="61" applyFont="1" applyBorder="1">
      <alignment/>
      <protection/>
    </xf>
    <xf numFmtId="0" fontId="71" fillId="0" borderId="0" xfId="61" applyFont="1">
      <alignment/>
      <protection/>
    </xf>
    <xf numFmtId="0" fontId="0" fillId="0" borderId="0" xfId="61" applyFont="1" applyAlignment="1">
      <alignment horizontal="left"/>
      <protection/>
    </xf>
    <xf numFmtId="0" fontId="0" fillId="0" borderId="0" xfId="61" applyBorder="1" applyAlignment="1">
      <alignment horizontal="left"/>
      <protection/>
    </xf>
    <xf numFmtId="0" fontId="72" fillId="0" borderId="0" xfId="61" applyFont="1" applyAlignment="1">
      <alignment horizontal="center"/>
      <protection/>
    </xf>
    <xf numFmtId="0" fontId="64" fillId="0" borderId="0" xfId="67">
      <alignment/>
      <protection/>
    </xf>
    <xf numFmtId="0" fontId="69" fillId="0" borderId="0" xfId="67" applyFont="1" applyAlignment="1">
      <alignment horizontal="right"/>
      <protection/>
    </xf>
    <xf numFmtId="0" fontId="70" fillId="0" borderId="17" xfId="67" applyFont="1" applyBorder="1">
      <alignment/>
      <protection/>
    </xf>
    <xf numFmtId="0" fontId="70" fillId="0" borderId="0" xfId="67" applyFont="1" applyBorder="1">
      <alignment/>
      <protection/>
    </xf>
    <xf numFmtId="0" fontId="64" fillId="0" borderId="0" xfId="67" applyBorder="1">
      <alignment/>
      <protection/>
    </xf>
    <xf numFmtId="0" fontId="64" fillId="0" borderId="16" xfId="67" applyBorder="1">
      <alignment/>
      <protection/>
    </xf>
    <xf numFmtId="0" fontId="70" fillId="0" borderId="0" xfId="67" applyFont="1" applyBorder="1" applyAlignment="1">
      <alignment horizontal="right"/>
      <protection/>
    </xf>
    <xf numFmtId="0" fontId="64" fillId="0" borderId="0" xfId="67" applyBorder="1" applyAlignment="1">
      <alignment/>
      <protection/>
    </xf>
    <xf numFmtId="0" fontId="64" fillId="0" borderId="16" xfId="67" applyBorder="1" applyAlignment="1">
      <alignment/>
      <protection/>
    </xf>
    <xf numFmtId="0" fontId="64" fillId="0" borderId="45" xfId="67" applyBorder="1">
      <alignment/>
      <protection/>
    </xf>
    <xf numFmtId="0" fontId="64" fillId="0" borderId="15" xfId="67" applyBorder="1">
      <alignment/>
      <protection/>
    </xf>
    <xf numFmtId="0" fontId="64" fillId="0" borderId="46" xfId="67" applyBorder="1">
      <alignment/>
      <protection/>
    </xf>
    <xf numFmtId="0" fontId="64" fillId="2" borderId="24" xfId="67" applyFill="1" applyBorder="1">
      <alignment/>
      <protection/>
    </xf>
    <xf numFmtId="0" fontId="70" fillId="2" borderId="22" xfId="67" applyFont="1" applyFill="1" applyBorder="1" applyAlignment="1">
      <alignment/>
      <protection/>
    </xf>
    <xf numFmtId="0" fontId="64" fillId="2" borderId="22" xfId="67" applyFill="1" applyBorder="1">
      <alignment/>
      <protection/>
    </xf>
    <xf numFmtId="0" fontId="70" fillId="0" borderId="16" xfId="67" applyFont="1" applyBorder="1">
      <alignment/>
      <protection/>
    </xf>
    <xf numFmtId="0" fontId="70" fillId="0" borderId="0" xfId="67" applyFont="1">
      <alignment/>
      <protection/>
    </xf>
    <xf numFmtId="0" fontId="64" fillId="0" borderId="17" xfId="67" applyBorder="1">
      <alignment/>
      <protection/>
    </xf>
    <xf numFmtId="1" fontId="64" fillId="0" borderId="15" xfId="67" applyNumberFormat="1" applyBorder="1" applyAlignment="1">
      <alignment horizontal="center"/>
      <protection/>
    </xf>
    <xf numFmtId="0" fontId="64" fillId="0" borderId="15" xfId="67" applyFont="1" applyBorder="1" applyAlignment="1">
      <alignment horizontal="left"/>
      <protection/>
    </xf>
    <xf numFmtId="0" fontId="70" fillId="0" borderId="47" xfId="67" applyFont="1" applyBorder="1">
      <alignment/>
      <protection/>
    </xf>
    <xf numFmtId="0" fontId="70" fillId="0" borderId="45" xfId="67" applyFont="1" applyBorder="1" applyAlignment="1">
      <alignment horizontal="center"/>
      <protection/>
    </xf>
    <xf numFmtId="0" fontId="70" fillId="0" borderId="15" xfId="67" applyFont="1" applyBorder="1" applyAlignment="1">
      <alignment horizontal="center" wrapText="1"/>
      <protection/>
    </xf>
    <xf numFmtId="0" fontId="70" fillId="0" borderId="46" xfId="67" applyFont="1" applyBorder="1" applyAlignment="1">
      <alignment horizontal="center"/>
      <protection/>
    </xf>
    <xf numFmtId="0" fontId="70" fillId="0" borderId="21" xfId="67" applyFont="1" applyBorder="1" applyAlignment="1">
      <alignment horizontal="center" vertical="center" wrapText="1"/>
      <protection/>
    </xf>
    <xf numFmtId="0" fontId="70" fillId="0" borderId="21" xfId="67" applyFont="1" applyBorder="1" applyAlignment="1">
      <alignment horizontal="center" vertical="center"/>
      <protection/>
    </xf>
    <xf numFmtId="0" fontId="70" fillId="0" borderId="21" xfId="67" applyFont="1" applyBorder="1" applyAlignment="1">
      <alignment horizontal="left" vertical="center" wrapText="1"/>
      <protection/>
    </xf>
    <xf numFmtId="0" fontId="73" fillId="0" borderId="21" xfId="67" applyFont="1" applyBorder="1" applyAlignment="1">
      <alignment horizontal="left" vertical="center" wrapText="1"/>
      <protection/>
    </xf>
    <xf numFmtId="0" fontId="69" fillId="0" borderId="17" xfId="67" applyFont="1" applyBorder="1">
      <alignment/>
      <protection/>
    </xf>
    <xf numFmtId="0" fontId="70" fillId="0" borderId="0" xfId="67" applyFont="1" applyBorder="1">
      <alignment/>
      <protection/>
    </xf>
    <xf numFmtId="0" fontId="71" fillId="0" borderId="0" xfId="67" applyFont="1">
      <alignment/>
      <protection/>
    </xf>
    <xf numFmtId="0" fontId="74" fillId="0" borderId="0" xfId="61" applyFont="1" applyBorder="1" applyAlignment="1">
      <alignment horizontal="center"/>
      <protection/>
    </xf>
    <xf numFmtId="0" fontId="64" fillId="0" borderId="15" xfId="67" applyBorder="1" applyAlignment="1">
      <alignment horizontal="left"/>
      <protection/>
    </xf>
    <xf numFmtId="0" fontId="75" fillId="2" borderId="24" xfId="67" applyFont="1" applyFill="1" applyBorder="1" applyAlignment="1">
      <alignment horizontal="center"/>
      <protection/>
    </xf>
    <xf numFmtId="0" fontId="75" fillId="2" borderId="22" xfId="67" applyFont="1" applyFill="1" applyBorder="1" applyAlignment="1">
      <alignment horizontal="center"/>
      <protection/>
    </xf>
    <xf numFmtId="0" fontId="75" fillId="2" borderId="22" xfId="67" applyFont="1" applyFill="1" applyBorder="1" applyAlignment="1">
      <alignment/>
      <protection/>
    </xf>
    <xf numFmtId="0" fontId="75" fillId="2" borderId="48" xfId="67" applyFont="1" applyFill="1" applyBorder="1" applyAlignment="1">
      <alignment/>
      <protection/>
    </xf>
    <xf numFmtId="0" fontId="64" fillId="0" borderId="15" xfId="67" applyBorder="1" applyAlignment="1">
      <alignment horizontal="center"/>
      <protection/>
    </xf>
    <xf numFmtId="0" fontId="70" fillId="0" borderId="15" xfId="67" applyFont="1" applyBorder="1" applyAlignment="1">
      <alignment horizontal="center"/>
      <protection/>
    </xf>
    <xf numFmtId="0" fontId="72" fillId="0" borderId="0" xfId="67" applyFont="1" applyAlignment="1">
      <alignment horizontal="center"/>
      <protection/>
    </xf>
    <xf numFmtId="0" fontId="64" fillId="0" borderId="0" xfId="67" applyAlignment="1">
      <alignment horizontal="center"/>
      <protection/>
    </xf>
    <xf numFmtId="0" fontId="64" fillId="0" borderId="0" xfId="67" applyBorder="1" applyAlignment="1">
      <alignment horizontal="center"/>
      <protection/>
    </xf>
    <xf numFmtId="0" fontId="64" fillId="2" borderId="48" xfId="67" applyFill="1" applyBorder="1">
      <alignment/>
      <protection/>
    </xf>
    <xf numFmtId="0" fontId="1" fillId="6" borderId="21" xfId="0" applyFont="1" applyFill="1" applyBorder="1" applyAlignment="1">
      <alignment horizontal="center"/>
    </xf>
    <xf numFmtId="49" fontId="70" fillId="0" borderId="21" xfId="67" applyNumberFormat="1" applyFont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1" fontId="1" fillId="0" borderId="0" xfId="0" applyNumberFormat="1" applyFont="1" applyFill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165" fontId="1" fillId="0" borderId="23" xfId="0" applyNumberFormat="1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left" vertical="center"/>
    </xf>
    <xf numFmtId="165" fontId="1" fillId="0" borderId="2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1" fontId="1" fillId="0" borderId="39" xfId="0" applyNumberFormat="1" applyFont="1" applyBorder="1" applyAlignment="1">
      <alignment horizontal="center"/>
    </xf>
    <xf numFmtId="165" fontId="1" fillId="0" borderId="49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 horizontal="right"/>
    </xf>
    <xf numFmtId="14" fontId="0" fillId="0" borderId="15" xfId="0" applyNumberFormat="1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right"/>
    </xf>
    <xf numFmtId="0" fontId="25" fillId="0" borderId="0" xfId="0" applyFont="1" applyAlignment="1">
      <alignment/>
    </xf>
    <xf numFmtId="0" fontId="26" fillId="0" borderId="15" xfId="0" applyFont="1" applyBorder="1" applyAlignment="1">
      <alignment/>
    </xf>
    <xf numFmtId="0" fontId="0" fillId="0" borderId="15" xfId="0" applyBorder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0" fillId="0" borderId="0" xfId="0" applyAlignment="1">
      <alignment/>
    </xf>
    <xf numFmtId="1" fontId="1" fillId="6" borderId="0" xfId="0" applyNumberFormat="1" applyFont="1" applyFill="1" applyBorder="1" applyAlignment="1">
      <alignment horizontal="left" vertical="center"/>
    </xf>
    <xf numFmtId="0" fontId="1" fillId="6" borderId="0" xfId="0" applyFont="1" applyFill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1" xfId="0" applyFont="1" applyBorder="1" applyAlignment="1">
      <alignment horizontal="right" wrapText="1"/>
    </xf>
    <xf numFmtId="0" fontId="76" fillId="0" borderId="11" xfId="0" applyFont="1" applyBorder="1" applyAlignment="1">
      <alignment wrapText="1"/>
    </xf>
    <xf numFmtId="0" fontId="1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2" fillId="0" borderId="15" xfId="0" applyNumberFormat="1" applyFont="1" applyFill="1" applyBorder="1" applyAlignment="1">
      <alignment horizontal="left" vertical="center"/>
    </xf>
    <xf numFmtId="49" fontId="0" fillId="0" borderId="15" xfId="0" applyNumberFormat="1" applyFill="1" applyBorder="1" applyAlignment="1">
      <alignment/>
    </xf>
    <xf numFmtId="14" fontId="1" fillId="0" borderId="15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6" borderId="50" xfId="0" applyFont="1" applyFill="1" applyBorder="1" applyAlignment="1">
      <alignment horizontal="center"/>
    </xf>
    <xf numFmtId="0" fontId="0" fillId="6" borderId="51" xfId="0" applyFill="1" applyBorder="1" applyAlignment="1">
      <alignment horizontal="center"/>
    </xf>
    <xf numFmtId="0" fontId="0" fillId="6" borderId="52" xfId="0" applyFill="1" applyBorder="1" applyAlignment="1">
      <alignment horizontal="center"/>
    </xf>
    <xf numFmtId="0" fontId="70" fillId="0" borderId="24" xfId="67" applyFont="1" applyBorder="1" applyAlignment="1">
      <alignment horizontal="center" vertical="center"/>
      <protection/>
    </xf>
    <xf numFmtId="0" fontId="70" fillId="0" borderId="48" xfId="67" applyFont="1" applyBorder="1" applyAlignment="1">
      <alignment horizontal="center" vertical="center"/>
      <protection/>
    </xf>
    <xf numFmtId="0" fontId="70" fillId="0" borderId="24" xfId="67" applyFont="1" applyBorder="1" applyAlignment="1">
      <alignment horizontal="left" vertical="center" wrapText="1"/>
      <protection/>
    </xf>
    <xf numFmtId="0" fontId="70" fillId="0" borderId="48" xfId="67" applyFont="1" applyBorder="1" applyAlignment="1">
      <alignment horizontal="left" vertical="center" wrapText="1"/>
      <protection/>
    </xf>
    <xf numFmtId="0" fontId="64" fillId="0" borderId="15" xfId="67" applyNumberFormat="1" applyFont="1" applyBorder="1" applyAlignment="1">
      <alignment/>
      <protection/>
    </xf>
    <xf numFmtId="0" fontId="0" fillId="0" borderId="15" xfId="61" applyNumberFormat="1" applyBorder="1" applyAlignment="1">
      <alignment/>
      <protection/>
    </xf>
    <xf numFmtId="0" fontId="64" fillId="0" borderId="15" xfId="67" applyBorder="1" applyAlignment="1">
      <alignment/>
      <protection/>
    </xf>
    <xf numFmtId="0" fontId="70" fillId="0" borderId="15" xfId="67" applyFont="1" applyBorder="1" applyAlignment="1">
      <alignment horizontal="center"/>
      <protection/>
    </xf>
    <xf numFmtId="0" fontId="70" fillId="0" borderId="15" xfId="67" applyFont="1" applyBorder="1" applyAlignment="1">
      <alignment horizontal="left"/>
      <protection/>
    </xf>
    <xf numFmtId="0" fontId="75" fillId="2" borderId="24" xfId="67" applyFont="1" applyFill="1" applyBorder="1" applyAlignment="1">
      <alignment horizontal="center"/>
      <protection/>
    </xf>
    <xf numFmtId="0" fontId="75" fillId="2" borderId="22" xfId="67" applyFont="1" applyFill="1" applyBorder="1" applyAlignment="1">
      <alignment horizontal="center"/>
      <protection/>
    </xf>
    <xf numFmtId="0" fontId="75" fillId="2" borderId="22" xfId="67" applyFont="1" applyFill="1" applyBorder="1" applyAlignment="1">
      <alignment/>
      <protection/>
    </xf>
    <xf numFmtId="0" fontId="75" fillId="2" borderId="48" xfId="67" applyFont="1" applyFill="1" applyBorder="1" applyAlignment="1">
      <alignment/>
      <protection/>
    </xf>
    <xf numFmtId="0" fontId="72" fillId="0" borderId="0" xfId="67" applyFont="1" applyAlignment="1">
      <alignment horizontal="center"/>
      <protection/>
    </xf>
    <xf numFmtId="0" fontId="64" fillId="0" borderId="0" xfId="67" applyAlignment="1">
      <alignment horizontal="center"/>
      <protection/>
    </xf>
    <xf numFmtId="14" fontId="64" fillId="0" borderId="15" xfId="67" applyNumberFormat="1" applyBorder="1" applyAlignment="1">
      <alignment horizontal="center"/>
      <protection/>
    </xf>
    <xf numFmtId="0" fontId="64" fillId="0" borderId="46" xfId="67" applyBorder="1" applyAlignment="1">
      <alignment horizontal="center"/>
      <protection/>
    </xf>
    <xf numFmtId="0" fontId="64" fillId="0" borderId="22" xfId="67" applyBorder="1" applyAlignment="1">
      <alignment/>
      <protection/>
    </xf>
    <xf numFmtId="0" fontId="70" fillId="0" borderId="0" xfId="67" applyFont="1" applyBorder="1" applyAlignment="1">
      <alignment/>
      <protection/>
    </xf>
    <xf numFmtId="0" fontId="64" fillId="0" borderId="0" xfId="67" applyAlignment="1">
      <alignment/>
      <protection/>
    </xf>
    <xf numFmtId="0" fontId="74" fillId="0" borderId="22" xfId="61" applyFont="1" applyBorder="1" applyAlignment="1">
      <alignment horizontal="left"/>
      <protection/>
    </xf>
    <xf numFmtId="0" fontId="0" fillId="0" borderId="22" xfId="61" applyFont="1" applyBorder="1" applyAlignment="1">
      <alignment horizontal="left"/>
      <protection/>
    </xf>
    <xf numFmtId="0" fontId="77" fillId="0" borderId="15" xfId="61" applyFont="1" applyBorder="1" applyAlignment="1">
      <alignment horizontal="left"/>
      <protection/>
    </xf>
    <xf numFmtId="0" fontId="0" fillId="0" borderId="15" xfId="61" applyBorder="1" applyAlignment="1">
      <alignment horizontal="left"/>
      <protection/>
    </xf>
    <xf numFmtId="0" fontId="74" fillId="0" borderId="15" xfId="61" applyFont="1" applyBorder="1" applyAlignment="1">
      <alignment horizontal="center"/>
      <protection/>
    </xf>
    <xf numFmtId="0" fontId="0" fillId="0" borderId="15" xfId="61" applyFont="1" applyBorder="1" applyAlignment="1">
      <alignment/>
      <protection/>
    </xf>
    <xf numFmtId="0" fontId="74" fillId="0" borderId="15" xfId="61" applyFont="1" applyBorder="1" applyAlignment="1">
      <alignment horizontal="left"/>
      <protection/>
    </xf>
    <xf numFmtId="0" fontId="0" fillId="0" borderId="15" xfId="61" applyFont="1" applyBorder="1" applyAlignment="1">
      <alignment horizontal="left"/>
      <protection/>
    </xf>
    <xf numFmtId="0" fontId="74" fillId="0" borderId="0" xfId="61" applyFont="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1" fontId="0" fillId="0" borderId="0" xfId="61" applyNumberFormat="1" applyBorder="1" applyAlignment="1">
      <alignment horizontal="center"/>
      <protection/>
    </xf>
    <xf numFmtId="0" fontId="0" fillId="0" borderId="0" xfId="61" applyBorder="1" applyAlignment="1">
      <alignment horizontal="center"/>
      <protection/>
    </xf>
    <xf numFmtId="2" fontId="74" fillId="0" borderId="15" xfId="61" applyNumberFormat="1" applyFont="1" applyBorder="1" applyAlignment="1">
      <alignment horizontal="center"/>
      <protection/>
    </xf>
    <xf numFmtId="0" fontId="0" fillId="0" borderId="15" xfId="61" applyFont="1" applyBorder="1" applyAlignment="1">
      <alignment horizontal="center"/>
      <protection/>
    </xf>
    <xf numFmtId="2" fontId="0" fillId="0" borderId="15" xfId="61" applyNumberFormat="1" applyFont="1" applyBorder="1" applyAlignment="1">
      <alignment horizontal="center"/>
      <protection/>
    </xf>
    <xf numFmtId="2" fontId="0" fillId="0" borderId="15" xfId="61" applyNumberFormat="1" applyFont="1" applyBorder="1" applyAlignment="1">
      <alignment/>
      <protection/>
    </xf>
    <xf numFmtId="1" fontId="74" fillId="0" borderId="15" xfId="61" applyNumberFormat="1" applyFont="1" applyBorder="1" applyAlignment="1">
      <alignment horizontal="center"/>
      <protection/>
    </xf>
    <xf numFmtId="0" fontId="75" fillId="2" borderId="24" xfId="61" applyFont="1" applyFill="1" applyBorder="1" applyAlignment="1">
      <alignment horizontal="center"/>
      <protection/>
    </xf>
    <xf numFmtId="0" fontId="75" fillId="2" borderId="22" xfId="61" applyFont="1" applyFill="1" applyBorder="1" applyAlignment="1">
      <alignment horizontal="center"/>
      <protection/>
    </xf>
    <xf numFmtId="0" fontId="75" fillId="2" borderId="22" xfId="61" applyFont="1" applyFill="1" applyBorder="1" applyAlignment="1">
      <alignment/>
      <protection/>
    </xf>
    <xf numFmtId="0" fontId="75" fillId="2" borderId="48" xfId="61" applyFont="1" applyFill="1" applyBorder="1" applyAlignment="1">
      <alignment/>
      <protection/>
    </xf>
    <xf numFmtId="0" fontId="0" fillId="0" borderId="15" xfId="61" applyBorder="1" applyAlignment="1">
      <alignment horizontal="center"/>
      <protection/>
    </xf>
    <xf numFmtId="0" fontId="0" fillId="0" borderId="22" xfId="61" applyBorder="1" applyAlignment="1">
      <alignment horizontal="left"/>
      <protection/>
    </xf>
    <xf numFmtId="0" fontId="0" fillId="0" borderId="22" xfId="61" applyBorder="1" applyAlignment="1">
      <alignment/>
      <protection/>
    </xf>
    <xf numFmtId="0" fontId="0" fillId="0" borderId="48" xfId="61" applyBorder="1" applyAlignment="1">
      <alignment/>
      <protection/>
    </xf>
    <xf numFmtId="0" fontId="72" fillId="0" borderId="0" xfId="61" applyFont="1" applyAlignment="1">
      <alignment horizontal="center"/>
      <protection/>
    </xf>
    <xf numFmtId="0" fontId="0" fillId="0" borderId="0" xfId="61" applyAlignment="1">
      <alignment horizontal="center"/>
      <protection/>
    </xf>
    <xf numFmtId="14" fontId="0" fillId="0" borderId="22" xfId="61" applyNumberFormat="1" applyFont="1" applyBorder="1" applyAlignment="1">
      <alignment horizontal="left"/>
      <protection/>
    </xf>
    <xf numFmtId="0" fontId="0" fillId="0" borderId="22" xfId="61" applyNumberFormat="1" applyBorder="1" applyAlignment="1">
      <alignment horizontal="left"/>
      <protection/>
    </xf>
    <xf numFmtId="0" fontId="0" fillId="0" borderId="15" xfId="61" applyNumberFormat="1" applyFont="1" applyBorder="1" applyAlignment="1">
      <alignment horizontal="left"/>
      <protection/>
    </xf>
    <xf numFmtId="0" fontId="0" fillId="0" borderId="15" xfId="61" applyNumberFormat="1" applyBorder="1" applyAlignment="1">
      <alignment horizontal="left"/>
      <protection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35" borderId="50" xfId="0" applyFont="1" applyFill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1" fillId="0" borderId="24" xfId="0" applyNumberFormat="1" applyFont="1" applyFill="1" applyBorder="1" applyAlignment="1">
      <alignment vertical="center"/>
    </xf>
    <xf numFmtId="0" fontId="1" fillId="0" borderId="22" xfId="0" applyNumberFormat="1" applyFont="1" applyFill="1" applyBorder="1" applyAlignment="1">
      <alignment vertical="center"/>
    </xf>
    <xf numFmtId="0" fontId="1" fillId="0" borderId="48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4" xfId="0" applyNumberFormat="1" applyFill="1" applyBorder="1" applyAlignment="1">
      <alignment horizontal="left" vertical="center"/>
    </xf>
    <xf numFmtId="0" fontId="0" fillId="0" borderId="22" xfId="0" applyNumberFormat="1" applyFill="1" applyBorder="1" applyAlignment="1">
      <alignment vertical="center"/>
    </xf>
    <xf numFmtId="0" fontId="0" fillId="0" borderId="48" xfId="0" applyNumberForma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48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24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 horizontal="right" vertical="center" indent="1"/>
    </xf>
    <xf numFmtId="0" fontId="14" fillId="0" borderId="0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vertical="center"/>
    </xf>
    <xf numFmtId="49" fontId="1" fillId="0" borderId="27" xfId="0" applyNumberFormat="1" applyFont="1" applyFill="1" applyBorder="1" applyAlignment="1">
      <alignment vertical="center"/>
    </xf>
    <xf numFmtId="2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1" fontId="1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16" xfId="0" applyFont="1" applyBorder="1" applyAlignment="1">
      <alignment horizontal="right" vertical="center"/>
    </xf>
    <xf numFmtId="49" fontId="1" fillId="0" borderId="40" xfId="0" applyNumberFormat="1" applyFont="1" applyFill="1" applyBorder="1" applyAlignment="1">
      <alignment vertical="center"/>
    </xf>
    <xf numFmtId="49" fontId="1" fillId="0" borderId="53" xfId="0" applyNumberFormat="1" applyFont="1" applyFill="1" applyBorder="1" applyAlignment="1">
      <alignment vertical="center"/>
    </xf>
    <xf numFmtId="49" fontId="1" fillId="0" borderId="41" xfId="0" applyNumberFormat="1" applyFont="1" applyFill="1" applyBorder="1" applyAlignment="1">
      <alignment vertical="center"/>
    </xf>
    <xf numFmtId="49" fontId="1" fillId="0" borderId="54" xfId="0" applyNumberFormat="1" applyFont="1" applyFill="1" applyBorder="1" applyAlignment="1">
      <alignment vertical="center"/>
    </xf>
    <xf numFmtId="0" fontId="0" fillId="0" borderId="55" xfId="0" applyFont="1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0" borderId="56" xfId="0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14" fontId="2" fillId="33" borderId="15" xfId="0" applyNumberFormat="1" applyFont="1" applyFill="1" applyBorder="1" applyAlignment="1">
      <alignment horizontal="left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uro 2" xfId="47"/>
    <cellStyle name="Euro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3" xfId="66"/>
    <cellStyle name="Normal 4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FE5E9"/>
      <rgbColor rgb="004B7B6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13917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219</xdr:row>
      <xdr:rowOff>76200</xdr:rowOff>
    </xdr:from>
    <xdr:to>
      <xdr:col>18</xdr:col>
      <xdr:colOff>133350</xdr:colOff>
      <xdr:row>270</xdr:row>
      <xdr:rowOff>28575</xdr:rowOff>
    </xdr:to>
    <xdr:pic>
      <xdr:nvPicPr>
        <xdr:cNvPr id="1" name="Picture 2" descr="untitled.bmp"/>
        <xdr:cNvPicPr preferRelativeResize="1">
          <a:picLocks noChangeAspect="1"/>
        </xdr:cNvPicPr>
      </xdr:nvPicPr>
      <xdr:blipFill>
        <a:blip r:embed="rId1"/>
        <a:srcRect r="5012"/>
        <a:stretch>
          <a:fillRect/>
        </a:stretch>
      </xdr:blipFill>
      <xdr:spPr>
        <a:xfrm>
          <a:off x="0" y="39881175"/>
          <a:ext cx="7000875" cy="966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eptic.umn.edu/prod/groups/cfans/@pub/@cfans/@ostp/documents/asset/cfans_asset_1313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Prelim Eval"/>
      <sheetName val="Field Eval"/>
      <sheetName val="Soil 1"/>
      <sheetName val="Soil 2"/>
      <sheetName val="Site Eval Map"/>
      <sheetName val="Perc. Test"/>
      <sheetName val="Design Summary"/>
      <sheetName val="Design Sketch"/>
      <sheetName val="Trench &amp; Bed"/>
      <sheetName val="Mound"/>
      <sheetName val="Mound Mat."/>
      <sheetName val="At-Grade"/>
      <sheetName val="Drip Distribution"/>
      <sheetName val="Pres. Dist."/>
      <sheetName val="Non-Level Pres. Dist."/>
      <sheetName val="Pump"/>
      <sheetName val="Pump Tank"/>
      <sheetName val="Filter"/>
      <sheetName val="Existing Dwellings"/>
      <sheetName val="Measured Flow-OE"/>
      <sheetName val="Estimated Flow-OE"/>
      <sheetName val="Final Flow Total"/>
      <sheetName val="Flow &amp; System Summary"/>
      <sheetName val="Table XI-C Treatment"/>
      <sheetName val="Table XII-A&amp;B Treatment"/>
      <sheetName val="Waste Strengths"/>
      <sheetName val="Table I"/>
      <sheetName val="Table IV"/>
      <sheetName val="Misc Tables"/>
      <sheetName val="Drop-Down Lists"/>
    </sheetNames>
    <sheetDataSet>
      <sheetData sheetId="30">
        <row r="2">
          <cell r="A2">
            <v>0</v>
          </cell>
          <cell r="B2" t="str">
            <v>Coarse Sand</v>
          </cell>
          <cell r="C2" t="str">
            <v>Linear, Linear</v>
          </cell>
          <cell r="D2" t="str">
            <v>Summit</v>
          </cell>
          <cell r="E2" t="str">
            <v>clay</v>
          </cell>
          <cell r="F2" t="str">
            <v>S1</v>
          </cell>
          <cell r="G2">
            <v>4</v>
          </cell>
          <cell r="H2">
            <v>4</v>
          </cell>
          <cell r="I2">
            <v>1</v>
          </cell>
          <cell r="J2" t="str">
            <v>Rock</v>
          </cell>
          <cell r="K2">
            <v>1</v>
          </cell>
          <cell r="L2" t="str">
            <v>Airport, bus station, rail depot</v>
          </cell>
          <cell r="M2" t="str">
            <v>add for each nonresident meal</v>
          </cell>
        </row>
        <row r="3">
          <cell r="A3">
            <v>1</v>
          </cell>
          <cell r="B3" t="str">
            <v>Coarse Loamy Sand</v>
          </cell>
          <cell r="C3" t="str">
            <v>Linear, Concave</v>
          </cell>
          <cell r="D3" t="str">
            <v>Shoulder</v>
          </cell>
          <cell r="E3" t="str">
            <v>silty clay</v>
          </cell>
          <cell r="F3" t="str">
            <v>S2</v>
          </cell>
          <cell r="G3">
            <v>3.85</v>
          </cell>
          <cell r="H3">
            <v>4.17</v>
          </cell>
          <cell r="I3">
            <v>1.25</v>
          </cell>
          <cell r="J3" t="str">
            <v>Other Approved Distribution Media</v>
          </cell>
          <cell r="K3">
            <v>2</v>
          </cell>
          <cell r="L3" t="str">
            <v>Assembly hall</v>
          </cell>
          <cell r="M3" t="str">
            <v>alley</v>
          </cell>
        </row>
        <row r="4">
          <cell r="A4">
            <v>2</v>
          </cell>
          <cell r="B4" t="str">
            <v>Fine Loamy Sand</v>
          </cell>
          <cell r="C4" t="str">
            <v>Linear, Convex</v>
          </cell>
          <cell r="D4" t="str">
            <v>Back/ Side Slope</v>
          </cell>
          <cell r="E4" t="str">
            <v>sandy clay</v>
          </cell>
          <cell r="F4" t="str">
            <v>S3</v>
          </cell>
          <cell r="G4">
            <v>3.7</v>
          </cell>
          <cell r="H4">
            <v>4.35</v>
          </cell>
          <cell r="I4">
            <v>1.5</v>
          </cell>
          <cell r="K4">
            <v>3</v>
          </cell>
          <cell r="L4" t="str">
            <v>Bar or lounge (no meals)</v>
          </cell>
          <cell r="M4" t="str">
            <v>auditorium seat</v>
          </cell>
        </row>
        <row r="5">
          <cell r="A5">
            <v>3</v>
          </cell>
          <cell r="B5" t="str">
            <v>Coarse Sandy Loam</v>
          </cell>
          <cell r="C5" t="str">
            <v>Convex, Linear</v>
          </cell>
          <cell r="D5" t="str">
            <v>Foot Slope</v>
          </cell>
          <cell r="E5" t="str">
            <v>clay loam</v>
          </cell>
          <cell r="F5" t="str">
            <v>S4</v>
          </cell>
          <cell r="G5">
            <v>3.57</v>
          </cell>
          <cell r="H5">
            <v>4.54</v>
          </cell>
          <cell r="I5">
            <v>2</v>
          </cell>
          <cell r="K5">
            <v>4</v>
          </cell>
          <cell r="L5" t="str">
            <v>Barber shop*</v>
          </cell>
          <cell r="M5" t="str">
            <v>bed</v>
          </cell>
        </row>
        <row r="6">
          <cell r="A6">
            <v>4</v>
          </cell>
          <cell r="B6" t="str">
            <v>Fine Sand</v>
          </cell>
          <cell r="C6" t="str">
            <v>Convex, Convex</v>
          </cell>
          <cell r="D6" t="str">
            <v>Toe Slope</v>
          </cell>
          <cell r="E6" t="str">
            <v>silty clay loam</v>
          </cell>
          <cell r="F6" t="str">
            <v>T1</v>
          </cell>
          <cell r="G6">
            <v>3.45</v>
          </cell>
          <cell r="H6">
            <v>4.76</v>
          </cell>
          <cell r="I6">
            <v>3</v>
          </cell>
          <cell r="J6" t="str">
            <v>I</v>
          </cell>
          <cell r="K6">
            <v>5</v>
          </cell>
          <cell r="L6" t="str">
            <v>Beauty salon*</v>
          </cell>
          <cell r="M6" t="str">
            <v>bed</v>
          </cell>
        </row>
        <row r="7">
          <cell r="A7">
            <v>5</v>
          </cell>
          <cell r="B7" t="str">
            <v>Very Fine Loamy Sand</v>
          </cell>
          <cell r="C7" t="str">
            <v>Convex, Concave</v>
          </cell>
          <cell r="E7" t="str">
            <v>sandy clay loam</v>
          </cell>
          <cell r="F7" t="str">
            <v>T2</v>
          </cell>
          <cell r="G7">
            <v>3.33</v>
          </cell>
          <cell r="H7">
            <v>5</v>
          </cell>
          <cell r="I7">
            <v>4</v>
          </cell>
          <cell r="J7" t="str">
            <v>II</v>
          </cell>
          <cell r="K7">
            <v>6</v>
          </cell>
          <cell r="L7" t="str">
            <v>Industrial building*</v>
          </cell>
          <cell r="M7" t="str">
            <v>parking space</v>
          </cell>
        </row>
        <row r="8">
          <cell r="A8">
            <v>6</v>
          </cell>
          <cell r="B8" t="str">
            <v>Medium Sand</v>
          </cell>
          <cell r="C8" t="str">
            <v>Concave, Convex</v>
          </cell>
          <cell r="E8" t="str">
            <v>silt</v>
          </cell>
          <cell r="F8" t="str">
            <v>T3</v>
          </cell>
          <cell r="G8">
            <v>3.23</v>
          </cell>
          <cell r="H8">
            <v>5.26</v>
          </cell>
          <cell r="I8">
            <v>6</v>
          </cell>
          <cell r="J8" t="str">
            <v>III</v>
          </cell>
          <cell r="K8">
            <v>7</v>
          </cell>
          <cell r="L8" t="str">
            <v>Bowling alley</v>
          </cell>
          <cell r="M8" t="str">
            <v>car space</v>
          </cell>
        </row>
        <row r="9">
          <cell r="A9">
            <v>7</v>
          </cell>
          <cell r="B9" t="str">
            <v>Medium Loamy Sand</v>
          </cell>
          <cell r="C9" t="str">
            <v>Concave, Concave</v>
          </cell>
          <cell r="D9" t="str">
            <v>Single grain</v>
          </cell>
          <cell r="E9" t="str">
            <v>silt loam</v>
          </cell>
          <cell r="F9" t="str">
            <v>T4</v>
          </cell>
          <cell r="G9">
            <v>3.12</v>
          </cell>
          <cell r="H9">
            <v>5.56</v>
          </cell>
          <cell r="J9" t="str">
            <v>IV</v>
          </cell>
          <cell r="K9">
            <v>8</v>
          </cell>
          <cell r="L9" t="str">
            <v>Cabin, resort</v>
          </cell>
          <cell r="M9" t="str">
            <v>car stall</v>
          </cell>
        </row>
        <row r="10">
          <cell r="A10">
            <v>8</v>
          </cell>
          <cell r="B10" t="str">
            <v>Medium Sandy Loam</v>
          </cell>
          <cell r="C10" t="str">
            <v>Concave, Linear</v>
          </cell>
          <cell r="D10" t="str">
            <v>Granular</v>
          </cell>
          <cell r="E10" t="str">
            <v>loam</v>
          </cell>
          <cell r="F10" t="str">
            <v>T5</v>
          </cell>
          <cell r="G10">
            <v>3.03</v>
          </cell>
          <cell r="H10">
            <v>5.88</v>
          </cell>
          <cell r="K10">
            <v>9</v>
          </cell>
          <cell r="L10" t="str">
            <v>Cafeteria</v>
          </cell>
          <cell r="M10" t="str">
            <v>chair</v>
          </cell>
        </row>
        <row r="11">
          <cell r="A11">
            <v>9</v>
          </cell>
          <cell r="B11" t="str">
            <v>Fine Sandy Loam</v>
          </cell>
          <cell r="D11" t="str">
            <v>Platey</v>
          </cell>
          <cell r="E11" t="str">
            <v>coarse sandy loam</v>
          </cell>
          <cell r="F11" t="str">
            <v>T6</v>
          </cell>
          <cell r="G11">
            <v>2.94</v>
          </cell>
          <cell r="H11">
            <v>6.25</v>
          </cell>
          <cell r="K11">
            <v>10</v>
          </cell>
          <cell r="L11" t="str">
            <v>Camp, day   without meals</v>
          </cell>
          <cell r="M11" t="str">
            <v>child</v>
          </cell>
        </row>
        <row r="12">
          <cell r="A12">
            <v>10</v>
          </cell>
          <cell r="B12" t="str">
            <v>Very Fine Sandy Loam</v>
          </cell>
          <cell r="D12" t="str">
            <v>Blocky</v>
          </cell>
          <cell r="E12" t="str">
            <v>medium sandy loam</v>
          </cell>
          <cell r="F12" t="str">
            <v>S1, T2</v>
          </cell>
          <cell r="G12">
            <v>2.86</v>
          </cell>
          <cell r="H12">
            <v>6.67</v>
          </cell>
          <cell r="J12" t="str">
            <v>Gravity Distribution</v>
          </cell>
          <cell r="K12">
            <v>11</v>
          </cell>
          <cell r="L12" t="str">
            <v>Camp, day and  night with meals</v>
          </cell>
          <cell r="M12" t="str">
            <v>convenience store customer</v>
          </cell>
        </row>
        <row r="13">
          <cell r="A13">
            <v>11</v>
          </cell>
          <cell r="B13" t="str">
            <v>Loam</v>
          </cell>
          <cell r="C13" t="str">
            <v>Concentrations</v>
          </cell>
          <cell r="D13" t="str">
            <v>Prismatic</v>
          </cell>
          <cell r="E13" t="str">
            <v>fine sandy loam</v>
          </cell>
          <cell r="F13" t="str">
            <v>S1, T3</v>
          </cell>
          <cell r="G13">
            <v>2.78</v>
          </cell>
          <cell r="H13">
            <v>7.14</v>
          </cell>
          <cell r="J13" t="str">
            <v>Unlevel Pressure Distribution</v>
          </cell>
          <cell r="K13">
            <v>12</v>
          </cell>
          <cell r="L13" t="str">
            <v>Camp, day with meals</v>
          </cell>
          <cell r="M13" t="str">
            <v>customer</v>
          </cell>
        </row>
        <row r="14">
          <cell r="A14">
            <v>12</v>
          </cell>
          <cell r="B14" t="str">
            <v>Silt Loam</v>
          </cell>
          <cell r="C14" t="str">
            <v>Depletions</v>
          </cell>
          <cell r="D14" t="str">
            <v>Massive</v>
          </cell>
          <cell r="E14" t="str">
            <v>very fine loamy sand</v>
          </cell>
          <cell r="F14" t="str">
            <v>S1, T4</v>
          </cell>
          <cell r="G14">
            <v>2.7</v>
          </cell>
          <cell r="H14">
            <v>7.69</v>
          </cell>
          <cell r="J14" t="str">
            <v>Level Pressure Distribution</v>
          </cell>
          <cell r="K14">
            <v>13</v>
          </cell>
          <cell r="L14" t="str">
            <v>Industrial building*</v>
          </cell>
          <cell r="M14" t="str">
            <v>employee</v>
          </cell>
        </row>
        <row r="15">
          <cell r="A15">
            <v>13</v>
          </cell>
          <cell r="B15" t="str">
            <v>Clay Loam</v>
          </cell>
          <cell r="C15" t="str">
            <v>Gleyed</v>
          </cell>
          <cell r="E15" t="str">
            <v>coarse loamy sand</v>
          </cell>
          <cell r="F15" t="str">
            <v>S1, T5</v>
          </cell>
          <cell r="G15">
            <v>2.62</v>
          </cell>
          <cell r="H15">
            <v>8.29</v>
          </cell>
          <cell r="K15">
            <v>14</v>
          </cell>
          <cell r="L15" t="str">
            <v>Industrial building*</v>
          </cell>
          <cell r="M15" t="str">
            <v>parking space</v>
          </cell>
        </row>
        <row r="16">
          <cell r="A16">
            <v>14</v>
          </cell>
          <cell r="B16" t="str">
            <v>Silty Clay Loam</v>
          </cell>
          <cell r="C16" t="str">
            <v>Concentrations, gleyed</v>
          </cell>
          <cell r="E16" t="str">
            <v>medium loamy sand</v>
          </cell>
          <cell r="F16" t="str">
            <v>S1, T6</v>
          </cell>
          <cell r="G16">
            <v>2.55</v>
          </cell>
          <cell r="H16">
            <v>8.915</v>
          </cell>
          <cell r="K16">
            <v>15</v>
          </cell>
          <cell r="L16" t="str">
            <v>Institutional meals</v>
          </cell>
          <cell r="M16" t="str">
            <v>parking space</v>
          </cell>
        </row>
        <row r="17">
          <cell r="A17">
            <v>15</v>
          </cell>
          <cell r="B17" t="str">
            <v>Sandy Clay Loam</v>
          </cell>
          <cell r="C17" t="str">
            <v>Depletions, gleyed</v>
          </cell>
          <cell r="D17" t="str">
            <v>Loose</v>
          </cell>
          <cell r="E17" t="str">
            <v>fine loamy sand</v>
          </cell>
          <cell r="F17" t="str">
            <v>S2, T2</v>
          </cell>
          <cell r="G17">
            <v>2.48</v>
          </cell>
          <cell r="H17">
            <v>9.565</v>
          </cell>
          <cell r="J17">
            <v>1</v>
          </cell>
          <cell r="K17">
            <v>16</v>
          </cell>
          <cell r="L17" t="str">
            <v>Labor camp</v>
          </cell>
          <cell r="M17" t="str">
            <v>passenger</v>
          </cell>
        </row>
        <row r="18">
          <cell r="A18">
            <v>16</v>
          </cell>
          <cell r="B18" t="str">
            <v>Silty Clay</v>
          </cell>
          <cell r="C18" t="str">
            <v>Concentrations, depletions, gleyed</v>
          </cell>
          <cell r="D18" t="str">
            <v>Friable</v>
          </cell>
          <cell r="E18" t="str">
            <v>very fine sand</v>
          </cell>
          <cell r="F18" t="str">
            <v>S2, T3</v>
          </cell>
          <cell r="G18">
            <v>2.41</v>
          </cell>
          <cell r="H18">
            <v>10.24</v>
          </cell>
          <cell r="J18">
            <v>1.3</v>
          </cell>
          <cell r="K18">
            <v>17</v>
          </cell>
          <cell r="L18" t="str">
            <v>Labor camp (semi permanent)</v>
          </cell>
          <cell r="M18" t="str">
            <v>patient</v>
          </cell>
        </row>
        <row r="19">
          <cell r="A19">
            <v>17</v>
          </cell>
          <cell r="B19" t="str">
            <v>Sandy Clay</v>
          </cell>
          <cell r="D19" t="str">
            <v>Firm</v>
          </cell>
          <cell r="E19" t="str">
            <v>coarse sand</v>
          </cell>
          <cell r="F19" t="str">
            <v>S2, T4</v>
          </cell>
          <cell r="G19">
            <v>2.35</v>
          </cell>
          <cell r="H19">
            <v>10.94</v>
          </cell>
          <cell r="J19">
            <v>2</v>
          </cell>
          <cell r="K19">
            <v>18</v>
          </cell>
          <cell r="L19" t="str">
            <v>Laundromat</v>
          </cell>
          <cell r="M19" t="str">
            <v>person</v>
          </cell>
        </row>
        <row r="20">
          <cell r="A20">
            <v>18</v>
          </cell>
          <cell r="B20" t="str">
            <v>Clay</v>
          </cell>
          <cell r="D20" t="str">
            <v>Extremely Firm</v>
          </cell>
          <cell r="E20" t="str">
            <v>medium sand</v>
          </cell>
          <cell r="F20" t="str">
            <v>S2, T5</v>
          </cell>
          <cell r="G20">
            <v>2.29</v>
          </cell>
          <cell r="H20">
            <v>11.665</v>
          </cell>
          <cell r="J20">
            <v>2.4</v>
          </cell>
          <cell r="K20">
            <v>19</v>
          </cell>
          <cell r="L20" t="str">
            <v>Medical office*</v>
          </cell>
          <cell r="M20" t="str">
            <v>person with hook‑up</v>
          </cell>
        </row>
        <row r="21">
          <cell r="A21">
            <v>19</v>
          </cell>
          <cell r="C21" t="str">
            <v>Structureless</v>
          </cell>
          <cell r="D21" t="str">
            <v>Rigid</v>
          </cell>
          <cell r="E21" t="str">
            <v>fine sand</v>
          </cell>
          <cell r="F21" t="str">
            <v>S2, T6</v>
          </cell>
          <cell r="G21">
            <v>2.23</v>
          </cell>
          <cell r="H21">
            <v>12.415</v>
          </cell>
          <cell r="J21">
            <v>2.6</v>
          </cell>
          <cell r="K21">
            <v>20</v>
          </cell>
          <cell r="L21" t="str">
            <v>Mental health hospital*</v>
          </cell>
          <cell r="M21" t="str">
            <v>practitioner</v>
          </cell>
        </row>
        <row r="22">
          <cell r="A22">
            <v>20</v>
          </cell>
          <cell r="C22" t="str">
            <v>Weak</v>
          </cell>
          <cell r="E22" t="str">
            <v>very fine sand</v>
          </cell>
          <cell r="F22" t="str">
            <v>S3, T1</v>
          </cell>
          <cell r="G22">
            <v>2.18</v>
          </cell>
          <cell r="H22">
            <v>13.19</v>
          </cell>
          <cell r="J22">
            <v>5</v>
          </cell>
          <cell r="L22" t="str">
            <v>Motel</v>
          </cell>
          <cell r="M22" t="str">
            <v>resident</v>
          </cell>
        </row>
        <row r="23">
          <cell r="A23">
            <v>21</v>
          </cell>
          <cell r="C23" t="str">
            <v>Moderate</v>
          </cell>
          <cell r="E23" t="str">
            <v>very fine sandy loam</v>
          </cell>
          <cell r="F23" t="str">
            <v>S3, T2</v>
          </cell>
          <cell r="G23">
            <v>2.13</v>
          </cell>
          <cell r="H23">
            <v>13.99</v>
          </cell>
          <cell r="L23" t="str">
            <v>Nursing home, other adult congregate living</v>
          </cell>
          <cell r="M23" t="str">
            <v>restroom</v>
          </cell>
        </row>
        <row r="24">
          <cell r="A24">
            <v>22</v>
          </cell>
          <cell r="C24" t="str">
            <v>Strong</v>
          </cell>
          <cell r="D24" t="str">
            <v>1/8</v>
          </cell>
          <cell r="F24" t="str">
            <v>S3, T3</v>
          </cell>
          <cell r="G24">
            <v>2.08</v>
          </cell>
          <cell r="H24">
            <v>14.815</v>
          </cell>
          <cell r="L24" t="str">
            <v>Office</v>
          </cell>
          <cell r="M24" t="str">
            <v>seat</v>
          </cell>
        </row>
        <row r="25">
          <cell r="A25">
            <v>23</v>
          </cell>
          <cell r="D25" t="str">
            <v>3/16</v>
          </cell>
          <cell r="F25" t="str">
            <v>S3, T4</v>
          </cell>
          <cell r="G25">
            <v>2.03</v>
          </cell>
          <cell r="H25">
            <v>15.665</v>
          </cell>
          <cell r="L25" t="str">
            <v>Other public institution</v>
          </cell>
          <cell r="M25" t="str">
            <v>seat (open 16  hours or less, single service articles)</v>
          </cell>
        </row>
        <row r="26">
          <cell r="A26">
            <v>24</v>
          </cell>
          <cell r="D26" t="str">
            <v>7/32</v>
          </cell>
          <cell r="E26">
            <v>0.045</v>
          </cell>
          <cell r="F26" t="str">
            <v>S3, T5</v>
          </cell>
          <cell r="G26">
            <v>1.98</v>
          </cell>
          <cell r="H26">
            <v>16.54</v>
          </cell>
          <cell r="L26" t="str">
            <v>Park or   swimming pool</v>
          </cell>
          <cell r="M26" t="str">
            <v>seat (open 16 hours or less)</v>
          </cell>
        </row>
        <row r="27">
          <cell r="A27">
            <v>25</v>
          </cell>
          <cell r="B27">
            <v>2</v>
          </cell>
          <cell r="C27">
            <v>0</v>
          </cell>
          <cell r="D27" t="str">
            <v>1/4</v>
          </cell>
          <cell r="E27">
            <v>0.078</v>
          </cell>
          <cell r="F27" t="str">
            <v>S3, T6</v>
          </cell>
          <cell r="G27">
            <v>1.93</v>
          </cell>
          <cell r="H27">
            <v>17.44</v>
          </cell>
          <cell r="L27" t="str">
            <v>Permanent mobile  home</v>
          </cell>
          <cell r="M27" t="str">
            <v>seat (open more    than 16 hours)</v>
          </cell>
        </row>
        <row r="28">
          <cell r="A28">
            <v>26</v>
          </cell>
          <cell r="B28">
            <v>3</v>
          </cell>
          <cell r="C28">
            <v>0.24</v>
          </cell>
          <cell r="E28">
            <v>0.11</v>
          </cell>
          <cell r="F28" t="str">
            <v>S4, T1</v>
          </cell>
          <cell r="L28" t="str">
            <v>Prison or jail</v>
          </cell>
          <cell r="M28" t="str">
            <v>seat (open more  than 16 hours,  single service   articles)</v>
          </cell>
        </row>
        <row r="29">
          <cell r="A29">
            <v>27</v>
          </cell>
          <cell r="C29">
            <v>0.45</v>
          </cell>
          <cell r="E29">
            <v>0.17</v>
          </cell>
          <cell r="F29" t="str">
            <v>S4, T2</v>
          </cell>
          <cell r="L29" t="str">
            <v>Public lavatory</v>
          </cell>
          <cell r="M29" t="str">
            <v>service bay</v>
          </cell>
        </row>
        <row r="30">
          <cell r="A30">
            <v>28</v>
          </cell>
          <cell r="C30">
            <v>0.5</v>
          </cell>
          <cell r="D30" t="str">
            <v>1/8</v>
          </cell>
          <cell r="E30">
            <v>0.38</v>
          </cell>
          <cell r="F30" t="str">
            <v>S4, T3</v>
          </cell>
          <cell r="G30">
            <v>1</v>
          </cell>
          <cell r="H30" t="str">
            <v>Yes</v>
          </cell>
          <cell r="L30" t="str">
            <v>Public shower</v>
          </cell>
          <cell r="M30" t="str">
            <v>Service station* customer</v>
          </cell>
        </row>
        <row r="31">
          <cell r="A31">
            <v>29</v>
          </cell>
          <cell r="C31">
            <v>0.6</v>
          </cell>
          <cell r="D31" t="str">
            <v>1/16</v>
          </cell>
          <cell r="E31">
            <v>0.661</v>
          </cell>
          <cell r="F31" t="str">
            <v>S4, T4</v>
          </cell>
          <cell r="G31">
            <v>2</v>
          </cell>
          <cell r="H31" t="str">
            <v>No</v>
          </cell>
          <cell r="L31" t="str">
            <v>Resort</v>
          </cell>
          <cell r="M31" t="str">
            <v>shower taken</v>
          </cell>
        </row>
        <row r="32">
          <cell r="A32">
            <v>30</v>
          </cell>
          <cell r="C32">
            <v>0.78</v>
          </cell>
          <cell r="F32" t="str">
            <v>S4, T5</v>
          </cell>
          <cell r="G32">
            <v>3</v>
          </cell>
          <cell r="L32" t="str">
            <v>Restaurant (carry  out including caterers)</v>
          </cell>
          <cell r="M32" t="str">
            <v>site to be served  by dump station</v>
          </cell>
        </row>
        <row r="33">
          <cell r="C33">
            <v>1</v>
          </cell>
          <cell r="F33" t="str">
            <v>S4, T6</v>
          </cell>
          <cell r="G33">
            <v>4</v>
          </cell>
          <cell r="L33" t="str">
            <v>Restaurant (does not include bar or lounge)</v>
          </cell>
          <cell r="M33" t="str">
            <v>site with hook‑up</v>
          </cell>
        </row>
        <row r="34">
          <cell r="C34">
            <v>1.2</v>
          </cell>
          <cell r="D34">
            <v>1</v>
          </cell>
          <cell r="E34" t="str">
            <v>Drainfield rock</v>
          </cell>
          <cell r="G34">
            <v>5</v>
          </cell>
          <cell r="L34" t="str">
            <v>Restaurant (drive‑ in)</v>
          </cell>
          <cell r="M34" t="str">
            <v>site without hook‑up, with central bath</v>
          </cell>
        </row>
        <row r="35">
          <cell r="A35">
            <v>2</v>
          </cell>
          <cell r="D35">
            <v>0.45</v>
          </cell>
          <cell r="E35" t="str">
            <v>Drainfield rock &amp; pea gravel</v>
          </cell>
          <cell r="G35">
            <v>6</v>
          </cell>
          <cell r="L35" t="str">
            <v>Restaurant (short  order)</v>
          </cell>
          <cell r="M35" t="str">
            <v>square foot</v>
          </cell>
        </row>
        <row r="36">
          <cell r="A36">
            <v>3</v>
          </cell>
          <cell r="E36" t="str">
            <v>Sand</v>
          </cell>
          <cell r="G36">
            <v>7</v>
          </cell>
          <cell r="L36" t="str">
            <v>Retail resort store</v>
          </cell>
          <cell r="M36" t="str">
            <v>station</v>
          </cell>
        </row>
        <row r="37">
          <cell r="A37">
            <v>4</v>
          </cell>
          <cell r="C37">
            <v>1</v>
          </cell>
          <cell r="E37" t="str">
            <v>Other</v>
          </cell>
          <cell r="G37">
            <v>8</v>
          </cell>
          <cell r="L37" t="str">
            <v>Retail store</v>
          </cell>
          <cell r="M37" t="str">
            <v>student</v>
          </cell>
        </row>
        <row r="38">
          <cell r="A38">
            <v>5</v>
          </cell>
          <cell r="C38">
            <v>2</v>
          </cell>
          <cell r="D38">
            <v>0.33</v>
          </cell>
          <cell r="F38" t="str">
            <v>Trenches</v>
          </cell>
          <cell r="G38">
            <v>9</v>
          </cell>
          <cell r="L38" t="str">
            <v>Rooming house</v>
          </cell>
          <cell r="M38" t="str">
            <v>toilet</v>
          </cell>
        </row>
        <row r="39">
          <cell r="A39">
            <v>6</v>
          </cell>
          <cell r="B39">
            <v>2</v>
          </cell>
          <cell r="C39">
            <v>5</v>
          </cell>
          <cell r="D39">
            <v>0.5</v>
          </cell>
          <cell r="F39" t="str">
            <v>At-Grade</v>
          </cell>
          <cell r="G39">
            <v>10</v>
          </cell>
          <cell r="L39" t="str">
            <v>School (boarding)</v>
          </cell>
          <cell r="M39" t="str">
            <v>user</v>
          </cell>
        </row>
        <row r="40">
          <cell r="A40">
            <v>7</v>
          </cell>
          <cell r="B40">
            <v>2.5</v>
          </cell>
          <cell r="E40">
            <v>0</v>
          </cell>
          <cell r="F40" t="str">
            <v>Mound</v>
          </cell>
          <cell r="G40">
            <v>11</v>
          </cell>
          <cell r="L40" t="str">
            <v>School (no gym, no cafeteria, and no showers)</v>
          </cell>
          <cell r="M40" t="str">
            <v>visitor</v>
          </cell>
        </row>
        <row r="41">
          <cell r="A41">
            <v>8</v>
          </cell>
          <cell r="B41">
            <v>3</v>
          </cell>
          <cell r="E41">
            <v>5</v>
          </cell>
          <cell r="F41" t="str">
            <v>Pressurized Bed</v>
          </cell>
          <cell r="G41">
            <v>12</v>
          </cell>
          <cell r="L41" t="str">
            <v>School (with cafeteria, gym, and showers)</v>
          </cell>
          <cell r="M41" t="str">
            <v>with food vendor space</v>
          </cell>
        </row>
        <row r="42">
          <cell r="A42">
            <v>9</v>
          </cell>
          <cell r="C42">
            <v>1</v>
          </cell>
          <cell r="D42">
            <v>1</v>
          </cell>
          <cell r="E42">
            <v>6</v>
          </cell>
          <cell r="G42">
            <v>13</v>
          </cell>
          <cell r="L42" t="str">
            <v>School (with cafeteria, no gym and no showers)</v>
          </cell>
        </row>
        <row r="43">
          <cell r="C43">
            <v>1.5</v>
          </cell>
          <cell r="D43">
            <v>1.2</v>
          </cell>
          <cell r="E43">
            <v>10</v>
          </cell>
          <cell r="G43">
            <v>14</v>
          </cell>
          <cell r="L43" t="str">
            <v>Shopping center</v>
          </cell>
        </row>
        <row r="44">
          <cell r="G44">
            <v>15</v>
          </cell>
          <cell r="L44" t="str">
            <v>Stadium</v>
          </cell>
        </row>
        <row r="45">
          <cell r="G45">
            <v>16</v>
          </cell>
          <cell r="L45" t="str">
            <v>Theater</v>
          </cell>
        </row>
        <row r="46">
          <cell r="G46">
            <v>17</v>
          </cell>
          <cell r="L46" t="str">
            <v>Visitor center</v>
          </cell>
        </row>
        <row r="47">
          <cell r="G47">
            <v>18</v>
          </cell>
        </row>
        <row r="48">
          <cell r="G48">
            <v>19</v>
          </cell>
        </row>
        <row r="49">
          <cell r="G49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rgb="FFFFFF00"/>
  </sheetPr>
  <dimension ref="A1:DB220"/>
  <sheetViews>
    <sheetView showGridLines="0" showRowColHeaders="0" tabSelected="1" zoomScaleSheetLayoutView="100" zoomScalePageLayoutView="0" workbookViewId="0" topLeftCell="A1">
      <selection activeCell="F4" sqref="F4:J4"/>
    </sheetView>
  </sheetViews>
  <sheetFormatPr defaultColWidth="8.8515625" defaultRowHeight="12.75"/>
  <cols>
    <col min="1" max="1" width="2.57421875" style="36" customWidth="1"/>
    <col min="2" max="2" width="3.28125" style="21" customWidth="1"/>
    <col min="3" max="3" width="6.57421875" style="1" customWidth="1"/>
    <col min="4" max="4" width="5.7109375" style="1" customWidth="1"/>
    <col min="5" max="6" width="6.00390625" style="1" customWidth="1"/>
    <col min="7" max="7" width="7.140625" style="1" customWidth="1"/>
    <col min="8" max="8" width="5.7109375" style="1" customWidth="1"/>
    <col min="9" max="9" width="6.421875" style="1" customWidth="1"/>
    <col min="10" max="10" width="6.140625" style="1" customWidth="1"/>
    <col min="11" max="14" width="5.7109375" style="1" customWidth="1"/>
    <col min="15" max="15" width="6.140625" style="1" customWidth="1"/>
    <col min="16" max="16" width="5.7109375" style="1" customWidth="1"/>
    <col min="17" max="17" width="7.00390625" style="1" customWidth="1"/>
    <col min="18" max="18" width="5.7109375" style="13" customWidth="1"/>
    <col min="19" max="19" width="2.8515625" style="1" customWidth="1"/>
    <col min="20" max="20" width="2.421875" style="1" customWidth="1"/>
    <col min="21" max="21" width="4.8515625" style="1" customWidth="1"/>
    <col min="22" max="22" width="6.28125" style="1" customWidth="1"/>
    <col min="23" max="36" width="5.7109375" style="1" customWidth="1"/>
    <col min="37" max="37" width="2.00390625" style="1" customWidth="1"/>
    <col min="38" max="16384" width="8.8515625" style="1" customWidth="1"/>
  </cols>
  <sheetData>
    <row r="1" spans="2:106" ht="57.75" customHeight="1">
      <c r="B1" s="310" t="s">
        <v>314</v>
      </c>
      <c r="C1" s="311"/>
      <c r="D1" s="311"/>
      <c r="E1" s="312" t="s">
        <v>89</v>
      </c>
      <c r="F1" s="312"/>
      <c r="G1" s="312"/>
      <c r="H1" s="312"/>
      <c r="I1" s="312"/>
      <c r="J1" s="312"/>
      <c r="K1" s="312"/>
      <c r="L1" s="312"/>
      <c r="M1" s="312"/>
      <c r="N1" s="3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19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ht="16.5" customHeight="1" thickBot="1">
      <c r="B2" s="30"/>
      <c r="C2" s="30"/>
      <c r="D2" s="30"/>
      <c r="E2" s="30"/>
      <c r="F2" s="30"/>
      <c r="I2" s="67" t="s">
        <v>86</v>
      </c>
      <c r="J2" s="30"/>
      <c r="K2" s="30"/>
      <c r="L2" s="30"/>
      <c r="M2" s="30"/>
      <c r="N2" s="320" t="s">
        <v>356</v>
      </c>
      <c r="O2" s="321"/>
      <c r="P2" s="321"/>
      <c r="Q2" s="321"/>
      <c r="R2" s="321"/>
      <c r="S2" s="32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19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</row>
    <row r="3" spans="1:106" s="15" customFormat="1" ht="15.75" customHeight="1">
      <c r="A3" s="37"/>
      <c r="B3" s="3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5"/>
      <c r="T3" s="19"/>
      <c r="U3" s="19"/>
      <c r="V3" s="19"/>
      <c r="W3" s="19"/>
      <c r="X3" s="19"/>
      <c r="Y3" s="19"/>
      <c r="Z3" s="19"/>
      <c r="AA3" s="19"/>
      <c r="AB3" s="19"/>
      <c r="AC3" s="19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</row>
    <row r="4" spans="1:48" s="2" customFormat="1" ht="15.75" customHeight="1">
      <c r="A4" s="38"/>
      <c r="B4" s="34"/>
      <c r="C4" s="19" t="s">
        <v>63</v>
      </c>
      <c r="D4" s="19"/>
      <c r="E4" s="19"/>
      <c r="F4" s="451" t="s">
        <v>18</v>
      </c>
      <c r="G4" s="451"/>
      <c r="H4" s="451"/>
      <c r="I4" s="451"/>
      <c r="J4" s="451"/>
      <c r="K4" s="19" t="s">
        <v>18</v>
      </c>
      <c r="L4" s="19" t="s">
        <v>20</v>
      </c>
      <c r="M4" s="452" t="s">
        <v>18</v>
      </c>
      <c r="N4" s="452"/>
      <c r="O4" s="452"/>
      <c r="P4" s="19"/>
      <c r="Q4" s="19"/>
      <c r="R4" s="19"/>
      <c r="S4" s="22"/>
      <c r="T4" s="19"/>
      <c r="U4" s="19"/>
      <c r="V4" s="19"/>
      <c r="W4" s="19"/>
      <c r="X4" s="19"/>
      <c r="Y4" s="19"/>
      <c r="Z4" s="19"/>
      <c r="AA4" s="19"/>
      <c r="AB4" s="19"/>
      <c r="AC4" s="19"/>
      <c r="AT4" s="5"/>
      <c r="AU4" s="5"/>
      <c r="AV4" s="5"/>
    </row>
    <row r="5" spans="1:48" ht="15.75" customHeight="1">
      <c r="A5" s="38"/>
      <c r="B5" s="34"/>
      <c r="D5" s="19"/>
      <c r="E5" s="19"/>
      <c r="F5" s="62" t="s">
        <v>18</v>
      </c>
      <c r="G5" s="62"/>
      <c r="H5" s="62"/>
      <c r="I5" s="62"/>
      <c r="J5" s="62"/>
      <c r="K5" s="19"/>
      <c r="L5" s="19"/>
      <c r="M5" s="19"/>
      <c r="N5" s="19"/>
      <c r="O5" s="19"/>
      <c r="P5" s="19"/>
      <c r="Q5" s="19"/>
      <c r="R5" s="19"/>
      <c r="S5" s="22"/>
      <c r="T5" s="19"/>
      <c r="U5" s="19"/>
      <c r="V5" s="19"/>
      <c r="W5" s="19"/>
      <c r="X5" s="19"/>
      <c r="Y5" s="19"/>
      <c r="Z5" s="19"/>
      <c r="AA5" s="19"/>
      <c r="AB5" s="19"/>
      <c r="AC5" s="19"/>
      <c r="AT5" s="5"/>
      <c r="AU5" s="5"/>
      <c r="AV5" s="5"/>
    </row>
    <row r="6" spans="1:48" ht="15.75" customHeight="1">
      <c r="A6" s="38"/>
      <c r="B6" s="34"/>
      <c r="C6" s="19" t="s">
        <v>21</v>
      </c>
      <c r="D6" s="19"/>
      <c r="E6" s="19"/>
      <c r="F6" s="451" t="s">
        <v>18</v>
      </c>
      <c r="G6" s="451"/>
      <c r="H6" s="451"/>
      <c r="I6" s="451"/>
      <c r="J6" s="451"/>
      <c r="K6" s="19"/>
      <c r="L6" s="19" t="s">
        <v>6</v>
      </c>
      <c r="M6" s="328" t="s">
        <v>18</v>
      </c>
      <c r="N6" s="329"/>
      <c r="O6" s="329"/>
      <c r="P6" s="19"/>
      <c r="Q6" s="19"/>
      <c r="R6" s="19"/>
      <c r="S6" s="22"/>
      <c r="T6" s="19"/>
      <c r="U6" s="19"/>
      <c r="V6" s="19"/>
      <c r="W6" s="19"/>
      <c r="X6" s="19"/>
      <c r="Y6" s="19"/>
      <c r="Z6" s="19"/>
      <c r="AA6" s="19"/>
      <c r="AB6" s="19"/>
      <c r="AC6" s="19"/>
      <c r="AT6" s="5"/>
      <c r="AU6" s="5"/>
      <c r="AV6" s="5"/>
    </row>
    <row r="7" spans="1:48" ht="9" customHeight="1">
      <c r="A7" s="38"/>
      <c r="B7" s="34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2"/>
      <c r="T7" s="19"/>
      <c r="U7" s="19"/>
      <c r="V7" s="19"/>
      <c r="W7" s="19"/>
      <c r="X7" s="19"/>
      <c r="Y7" s="19"/>
      <c r="Z7" s="19"/>
      <c r="AA7" s="19"/>
      <c r="AB7" s="19"/>
      <c r="AC7" s="19"/>
      <c r="AT7" s="5"/>
      <c r="AU7" s="5"/>
      <c r="AV7" s="5"/>
    </row>
    <row r="8" spans="1:48" ht="15.75" customHeight="1">
      <c r="A8" s="38"/>
      <c r="B8" s="34"/>
      <c r="C8" s="19" t="s">
        <v>14</v>
      </c>
      <c r="D8" s="19"/>
      <c r="E8" s="19"/>
      <c r="F8" s="60" t="s">
        <v>18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19"/>
      <c r="S8" s="22"/>
      <c r="T8" s="19"/>
      <c r="U8" s="19"/>
      <c r="V8" s="19"/>
      <c r="W8" s="19"/>
      <c r="X8" s="19"/>
      <c r="Y8" s="19"/>
      <c r="Z8" s="19"/>
      <c r="AA8" s="19"/>
      <c r="AB8" s="19"/>
      <c r="AC8" s="19"/>
      <c r="AT8" s="5"/>
      <c r="AU8" s="5"/>
      <c r="AV8" s="5"/>
    </row>
    <row r="9" spans="1:48" ht="15.75" customHeight="1">
      <c r="A9" s="38"/>
      <c r="B9" s="34"/>
      <c r="C9" s="19"/>
      <c r="D9" s="19"/>
      <c r="E9" s="19"/>
      <c r="F9" s="61" t="s">
        <v>18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19"/>
      <c r="S9" s="22"/>
      <c r="T9" s="19"/>
      <c r="U9" s="19"/>
      <c r="V9" s="19"/>
      <c r="W9" s="19"/>
      <c r="X9" s="19"/>
      <c r="Y9" s="19"/>
      <c r="Z9" s="19"/>
      <c r="AA9" s="19"/>
      <c r="AB9" s="19"/>
      <c r="AC9" s="19"/>
      <c r="AT9" s="5"/>
      <c r="AU9" s="5"/>
      <c r="AV9" s="5"/>
    </row>
    <row r="10" spans="1:48" ht="15.75" customHeight="1">
      <c r="A10" s="38"/>
      <c r="B10" s="34"/>
      <c r="C10" s="19"/>
      <c r="D10" s="19"/>
      <c r="E10" s="19"/>
      <c r="F10" s="62" t="s">
        <v>18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19"/>
      <c r="S10" s="22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T10" s="5"/>
      <c r="AU10" s="5"/>
      <c r="AV10" s="5"/>
    </row>
    <row r="11" spans="1:48" ht="15" customHeight="1">
      <c r="A11" s="38"/>
      <c r="B11" s="34"/>
      <c r="C11" s="45"/>
      <c r="D11" s="19"/>
      <c r="E11" s="19"/>
      <c r="F11" s="45"/>
      <c r="G11" s="19"/>
      <c r="H11" s="19"/>
      <c r="I11" s="45"/>
      <c r="J11" s="19"/>
      <c r="K11" s="19"/>
      <c r="L11" s="19"/>
      <c r="M11" s="19"/>
      <c r="N11" s="19"/>
      <c r="O11" s="19"/>
      <c r="P11" s="19"/>
      <c r="Q11" s="19"/>
      <c r="R11" s="19"/>
      <c r="S11" s="22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T11" s="5"/>
      <c r="AU11" s="5"/>
      <c r="AV11" s="5"/>
    </row>
    <row r="12" spans="1:48" ht="12" customHeight="1">
      <c r="A12" s="285" t="s">
        <v>49</v>
      </c>
      <c r="B12" s="34"/>
      <c r="D12" s="88"/>
      <c r="E12" s="45" t="s">
        <v>326</v>
      </c>
      <c r="H12" s="91"/>
      <c r="I12" s="45" t="s">
        <v>194</v>
      </c>
      <c r="K12" s="19"/>
      <c r="L12" s="46"/>
      <c r="M12" s="284" t="s">
        <v>327</v>
      </c>
      <c r="N12" s="122"/>
      <c r="O12" s="122"/>
      <c r="P12" s="122"/>
      <c r="Q12" s="122"/>
      <c r="R12" s="106"/>
      <c r="S12" s="3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T12" s="5"/>
      <c r="AU12" s="5"/>
      <c r="AV12" s="5"/>
    </row>
    <row r="13" spans="1:48" ht="18" customHeight="1">
      <c r="A13" s="38"/>
      <c r="B13" s="34"/>
      <c r="C13" s="45"/>
      <c r="D13" s="19"/>
      <c r="E13" s="19"/>
      <c r="F13" s="45"/>
      <c r="G13" s="19"/>
      <c r="H13" s="19"/>
      <c r="I13" s="45"/>
      <c r="J13" s="19"/>
      <c r="K13" s="19"/>
      <c r="L13" s="19"/>
      <c r="M13" s="19"/>
      <c r="N13" s="19"/>
      <c r="O13" s="19"/>
      <c r="P13" s="19"/>
      <c r="Q13" s="19"/>
      <c r="R13" s="19"/>
      <c r="S13" s="22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T13" s="5"/>
      <c r="AU13" s="5"/>
      <c r="AV13" s="5"/>
    </row>
    <row r="14" spans="1:48" ht="16.5" customHeight="1">
      <c r="A14" s="39" t="s">
        <v>22</v>
      </c>
      <c r="B14" s="20" t="s">
        <v>18</v>
      </c>
      <c r="C14" s="89" t="s">
        <v>265</v>
      </c>
      <c r="D14" s="7" t="s">
        <v>7</v>
      </c>
      <c r="E14" s="2"/>
      <c r="F14" s="1" t="s">
        <v>13</v>
      </c>
      <c r="G14" s="92" t="s">
        <v>40</v>
      </c>
      <c r="H14" s="2"/>
      <c r="I14" s="316" t="s">
        <v>41</v>
      </c>
      <c r="J14" s="316"/>
      <c r="K14" s="316"/>
      <c r="L14" s="2" t="s">
        <v>8</v>
      </c>
      <c r="M14" s="2"/>
      <c r="N14" s="2"/>
      <c r="O14" s="2"/>
      <c r="P14" s="2"/>
      <c r="Q14" s="2"/>
      <c r="R14" s="11"/>
      <c r="S14" s="3"/>
      <c r="T14" s="2"/>
      <c r="U14" s="2"/>
      <c r="V14" s="2"/>
      <c r="W14" s="2"/>
      <c r="X14" s="2"/>
      <c r="Y14" s="2"/>
      <c r="Z14" s="2"/>
      <c r="AA14" s="2"/>
      <c r="AB14" s="2"/>
      <c r="AC14" s="2"/>
      <c r="AT14" s="5"/>
      <c r="AU14" s="5"/>
      <c r="AV14" s="5"/>
    </row>
    <row r="15" spans="1:48" ht="12.75" customHeight="1">
      <c r="A15" s="39"/>
      <c r="B15" s="20"/>
      <c r="C15" s="47"/>
      <c r="D15" s="7"/>
      <c r="E15" s="2"/>
      <c r="G15" s="47"/>
      <c r="H15" s="2"/>
      <c r="I15" s="47"/>
      <c r="J15" s="47"/>
      <c r="K15" s="2"/>
      <c r="L15" s="2"/>
      <c r="M15" s="2"/>
      <c r="N15" s="2"/>
      <c r="O15" s="2"/>
      <c r="P15" s="2"/>
      <c r="Q15" s="2"/>
      <c r="R15" s="11"/>
      <c r="S15" s="3"/>
      <c r="T15" s="2"/>
      <c r="U15" s="2"/>
      <c r="V15" s="2"/>
      <c r="W15" s="2"/>
      <c r="X15" s="2"/>
      <c r="Y15" s="2"/>
      <c r="Z15" s="2"/>
      <c r="AA15" s="2"/>
      <c r="AB15" s="2"/>
      <c r="AC15" s="2"/>
      <c r="AT15" s="5"/>
      <c r="AU15" s="5"/>
      <c r="AV15" s="5"/>
    </row>
    <row r="16" spans="1:48" ht="16.5" customHeight="1">
      <c r="A16" s="39" t="s">
        <v>23</v>
      </c>
      <c r="B16" s="20" t="s">
        <v>18</v>
      </c>
      <c r="C16" s="48">
        <f>U16</f>
        <v>0</v>
      </c>
      <c r="D16" s="7" t="s">
        <v>9</v>
      </c>
      <c r="E16" s="2"/>
      <c r="G16" s="47"/>
      <c r="H16" s="2"/>
      <c r="I16" s="47"/>
      <c r="J16" s="47"/>
      <c r="K16" s="2"/>
      <c r="L16" s="2"/>
      <c r="M16" s="2"/>
      <c r="N16" s="2"/>
      <c r="O16" s="2"/>
      <c r="P16" s="2"/>
      <c r="Q16" s="2"/>
      <c r="R16" s="11"/>
      <c r="S16" s="3"/>
      <c r="T16" s="2"/>
      <c r="U16" s="47">
        <f>IF(C14=1,300,IF(C14=2,300,IF(C14=3,450,IF(C14=4,600,IF(C14=5,750,IF(C14=6,900,IF(C14=7,1050,0)))))))</f>
        <v>0</v>
      </c>
      <c r="V16" s="2"/>
      <c r="X16" s="2"/>
      <c r="Y16" s="2"/>
      <c r="Z16" s="2"/>
      <c r="AA16" s="2"/>
      <c r="AB16" s="2"/>
      <c r="AC16" s="2"/>
      <c r="AT16" s="5"/>
      <c r="AU16" s="5"/>
      <c r="AV16" s="5"/>
    </row>
    <row r="17" spans="1:48" ht="10.5" customHeight="1">
      <c r="A17" s="39"/>
      <c r="B17" s="20"/>
      <c r="C17" s="47"/>
      <c r="D17" s="7"/>
      <c r="E17" s="2"/>
      <c r="G17" s="47"/>
      <c r="H17" s="2"/>
      <c r="I17" s="47"/>
      <c r="J17" s="47"/>
      <c r="K17" s="2"/>
      <c r="L17" s="2"/>
      <c r="M17" s="2"/>
      <c r="N17" s="2"/>
      <c r="O17" s="2"/>
      <c r="P17" s="2"/>
      <c r="Q17" s="2"/>
      <c r="R17" s="11"/>
      <c r="S17" s="3"/>
      <c r="T17" s="2"/>
      <c r="U17" s="2"/>
      <c r="V17" s="2"/>
      <c r="W17" s="2"/>
      <c r="X17" s="2"/>
      <c r="Y17" s="2"/>
      <c r="Z17" s="2"/>
      <c r="AA17" s="2"/>
      <c r="AB17" s="2"/>
      <c r="AC17" s="2"/>
      <c r="AT17" s="5"/>
      <c r="AU17" s="5"/>
      <c r="AV17" s="5"/>
    </row>
    <row r="18" spans="1:48" ht="16.5" customHeight="1">
      <c r="A18" s="39" t="s">
        <v>24</v>
      </c>
      <c r="B18" s="20" t="s">
        <v>18</v>
      </c>
      <c r="C18" s="92" t="s">
        <v>91</v>
      </c>
      <c r="D18" s="7" t="s">
        <v>43</v>
      </c>
      <c r="E18" s="2"/>
      <c r="G18" s="47"/>
      <c r="H18" s="2"/>
      <c r="J18" s="18" t="str">
        <f>IF(C18="Yes","50% larger tank with multiple comp/tanks"," ")</f>
        <v> </v>
      </c>
      <c r="K18" s="2"/>
      <c r="L18" s="2"/>
      <c r="M18" s="2"/>
      <c r="N18" s="2"/>
      <c r="O18" s="2"/>
      <c r="P18" s="2"/>
      <c r="Q18" s="2"/>
      <c r="R18" s="11"/>
      <c r="S18" s="3"/>
      <c r="T18" s="2"/>
      <c r="U18" s="2"/>
      <c r="V18" s="2"/>
      <c r="W18" s="2"/>
      <c r="X18" s="2"/>
      <c r="Y18" s="2"/>
      <c r="Z18" s="2"/>
      <c r="AA18" s="2"/>
      <c r="AB18" s="2"/>
      <c r="AC18" s="2"/>
      <c r="AT18" s="5"/>
      <c r="AU18" s="5"/>
      <c r="AV18" s="5"/>
    </row>
    <row r="19" spans="1:48" ht="15" customHeight="1">
      <c r="A19" s="39"/>
      <c r="B19" s="20"/>
      <c r="C19" s="47"/>
      <c r="D19" s="7"/>
      <c r="E19" s="2"/>
      <c r="G19" s="47"/>
      <c r="H19" s="2"/>
      <c r="I19" s="47"/>
      <c r="J19" s="47"/>
      <c r="K19" s="2"/>
      <c r="L19" s="2"/>
      <c r="M19" s="2"/>
      <c r="S19" s="3"/>
      <c r="T19" s="2"/>
      <c r="U19" s="2"/>
      <c r="V19" s="2" t="s">
        <v>349</v>
      </c>
      <c r="W19" s="2"/>
      <c r="X19" s="2" t="s">
        <v>350</v>
      </c>
      <c r="Y19" s="2" t="s">
        <v>351</v>
      </c>
      <c r="Z19" s="2"/>
      <c r="AA19" s="2"/>
      <c r="AB19" s="2"/>
      <c r="AC19" s="2"/>
      <c r="AT19" s="5"/>
      <c r="AU19" s="5"/>
      <c r="AV19" s="5"/>
    </row>
    <row r="20" spans="1:48" ht="16.5" customHeight="1">
      <c r="A20" s="39" t="s">
        <v>25</v>
      </c>
      <c r="B20" s="20" t="s">
        <v>18</v>
      </c>
      <c r="C20" s="54">
        <f>Y20</f>
        <v>0</v>
      </c>
      <c r="D20" s="1" t="s">
        <v>296</v>
      </c>
      <c r="E20" s="2"/>
      <c r="G20" s="47"/>
      <c r="H20" s="2"/>
      <c r="J20" s="93">
        <f>C20</f>
        <v>0</v>
      </c>
      <c r="K20" s="7" t="s">
        <v>295</v>
      </c>
      <c r="S20" s="3"/>
      <c r="T20" s="2"/>
      <c r="U20" s="2">
        <f>IF(C14=1,1000,IF(C14=2,1000,IF(C14=3,1000,IF(C14=4,1500,IF(C14=5,1500,IF(C14=6,2000,IF(C14=7,2000,0)))))))</f>
        <v>0</v>
      </c>
      <c r="V20" s="2">
        <f>IF(C18="Yes",1.5*U20,U20)</f>
        <v>0</v>
      </c>
      <c r="X20" s="2">
        <f>IF(C14="n/a",(IF(C18="No",3*C16,4*C16)),0)</f>
        <v>0</v>
      </c>
      <c r="Y20" s="2">
        <f>IF(C14="n/a",X20,V20)</f>
        <v>0</v>
      </c>
      <c r="Z20" s="2"/>
      <c r="AA20" s="2"/>
      <c r="AB20" s="2"/>
      <c r="AC20" s="2"/>
      <c r="AT20" s="5"/>
      <c r="AU20" s="5"/>
      <c r="AV20" s="5"/>
    </row>
    <row r="21" spans="1:48" ht="15.75" customHeight="1">
      <c r="A21" s="39"/>
      <c r="B21" s="20"/>
      <c r="C21" s="47"/>
      <c r="D21" s="7"/>
      <c r="E21" s="2"/>
      <c r="G21" s="47"/>
      <c r="H21" s="2"/>
      <c r="I21" s="47"/>
      <c r="J21" s="1" t="s">
        <v>138</v>
      </c>
      <c r="K21" s="2"/>
      <c r="L21" s="2"/>
      <c r="M21" s="315" t="s">
        <v>139</v>
      </c>
      <c r="N21" s="316"/>
      <c r="O21" s="316"/>
      <c r="P21" s="316"/>
      <c r="Q21" s="316"/>
      <c r="R21" s="316"/>
      <c r="S21" s="3"/>
      <c r="T21" s="2"/>
      <c r="U21" s="2"/>
      <c r="V21" s="2"/>
      <c r="W21" s="2"/>
      <c r="X21" s="2"/>
      <c r="Y21" s="2"/>
      <c r="Z21" s="2"/>
      <c r="AA21" s="2"/>
      <c r="AB21" s="2"/>
      <c r="AC21" s="2"/>
      <c r="AT21" s="5"/>
      <c r="AU21" s="5"/>
      <c r="AV21" s="5"/>
    </row>
    <row r="22" spans="1:48" ht="10.5" customHeight="1">
      <c r="A22" s="39"/>
      <c r="B22" s="20"/>
      <c r="C22" s="47"/>
      <c r="D22" s="7"/>
      <c r="E22" s="2"/>
      <c r="G22" s="47"/>
      <c r="H22" s="2"/>
      <c r="I22" s="47"/>
      <c r="K22" s="2"/>
      <c r="L22" s="2"/>
      <c r="M22" s="18"/>
      <c r="N22" s="281"/>
      <c r="O22" s="281"/>
      <c r="P22" s="281"/>
      <c r="Q22" s="281"/>
      <c r="R22" s="281"/>
      <c r="S22" s="3"/>
      <c r="T22" s="2"/>
      <c r="U22" s="2"/>
      <c r="V22" s="2"/>
      <c r="W22" s="2"/>
      <c r="X22" s="2"/>
      <c r="Y22" s="2"/>
      <c r="Z22" s="2"/>
      <c r="AA22" s="2"/>
      <c r="AB22" s="2"/>
      <c r="AC22" s="2"/>
      <c r="AT22" s="5"/>
      <c r="AU22" s="5"/>
      <c r="AV22" s="5"/>
    </row>
    <row r="23" spans="1:48" ht="16.5" customHeight="1">
      <c r="A23" s="39" t="s">
        <v>26</v>
      </c>
      <c r="B23" s="20" t="s">
        <v>18</v>
      </c>
      <c r="C23" s="90" t="s">
        <v>265</v>
      </c>
      <c r="D23" s="7" t="s">
        <v>58</v>
      </c>
      <c r="E23" s="2"/>
      <c r="G23" s="47"/>
      <c r="H23" s="2"/>
      <c r="I23" s="92">
        <v>6</v>
      </c>
      <c r="J23" s="7" t="s">
        <v>53</v>
      </c>
      <c r="K23" s="2"/>
      <c r="O23" s="2"/>
      <c r="P23" s="2"/>
      <c r="Q23" s="2"/>
      <c r="R23" s="11"/>
      <c r="S23" s="3"/>
      <c r="T23" s="2"/>
      <c r="U23" s="2"/>
      <c r="V23" s="47" t="e">
        <f>ROUND(C16/C23,0)</f>
        <v>#VALUE!</v>
      </c>
      <c r="W23" s="2" t="s">
        <v>315</v>
      </c>
      <c r="X23" s="2"/>
      <c r="Y23" s="2"/>
      <c r="Z23" s="2"/>
      <c r="AA23" s="2"/>
      <c r="AB23" s="2"/>
      <c r="AC23" s="2"/>
      <c r="AT23" s="5"/>
      <c r="AU23" s="5"/>
      <c r="AV23" s="5"/>
    </row>
    <row r="24" spans="1:48" ht="14.25" customHeight="1">
      <c r="A24" s="39"/>
      <c r="B24" s="20"/>
      <c r="C24" s="47"/>
      <c r="D24" s="7" t="s">
        <v>50</v>
      </c>
      <c r="E24" s="2"/>
      <c r="G24" s="47"/>
      <c r="H24" s="2"/>
      <c r="I24" s="47"/>
      <c r="J24" s="47"/>
      <c r="K24" s="2"/>
      <c r="L24" s="2"/>
      <c r="M24" s="2"/>
      <c r="N24" s="2" t="s">
        <v>18</v>
      </c>
      <c r="O24" s="2"/>
      <c r="P24" s="2"/>
      <c r="Q24" s="2"/>
      <c r="R24" s="11"/>
      <c r="S24" s="3"/>
      <c r="T24" s="2"/>
      <c r="U24" s="2"/>
      <c r="V24" s="84" t="e">
        <f>V23*0.8</f>
        <v>#VALUE!</v>
      </c>
      <c r="W24" s="2" t="s">
        <v>316</v>
      </c>
      <c r="X24" s="2"/>
      <c r="Y24" s="2"/>
      <c r="Z24" s="2"/>
      <c r="AA24" s="2"/>
      <c r="AB24" s="2"/>
      <c r="AC24" s="2"/>
      <c r="AT24" s="5"/>
      <c r="AU24" s="5"/>
      <c r="AV24" s="5"/>
    </row>
    <row r="25" spans="1:48" ht="14.25" customHeight="1">
      <c r="A25" s="39"/>
      <c r="B25" s="20"/>
      <c r="C25" s="47"/>
      <c r="D25" s="7"/>
      <c r="E25" s="2"/>
      <c r="G25" s="47"/>
      <c r="H25" s="2"/>
      <c r="I25" s="54" t="e">
        <f>IF(I23=6,V23,IF(I23=12,V24,IF(I23=18,V25,IF(I23=24,V28,0))))</f>
        <v>#VALUE!</v>
      </c>
      <c r="J25" s="18" t="s">
        <v>297</v>
      </c>
      <c r="K25" s="2"/>
      <c r="L25" s="2"/>
      <c r="M25" s="94" t="e">
        <f>I25</f>
        <v>#VALUE!</v>
      </c>
      <c r="N25" s="2" t="s">
        <v>298</v>
      </c>
      <c r="O25" s="2"/>
      <c r="P25" s="2"/>
      <c r="Q25" s="2"/>
      <c r="R25" s="11"/>
      <c r="S25" s="3"/>
      <c r="T25" s="2"/>
      <c r="U25" s="2"/>
      <c r="V25" s="84" t="e">
        <f>V23*0.66</f>
        <v>#VALUE!</v>
      </c>
      <c r="W25" s="2" t="s">
        <v>317</v>
      </c>
      <c r="X25" s="2"/>
      <c r="Y25" s="2"/>
      <c r="Z25" s="2"/>
      <c r="AA25" s="2"/>
      <c r="AB25" s="2"/>
      <c r="AC25" s="2"/>
      <c r="AT25" s="5"/>
      <c r="AU25" s="5"/>
      <c r="AV25" s="5"/>
    </row>
    <row r="26" spans="1:48" ht="14.25" customHeight="1">
      <c r="A26" s="39"/>
      <c r="B26" s="20"/>
      <c r="C26" s="47"/>
      <c r="D26" s="7"/>
      <c r="E26" s="2"/>
      <c r="G26" s="47"/>
      <c r="H26" s="2"/>
      <c r="I26" s="84"/>
      <c r="J26" s="18"/>
      <c r="K26" s="2"/>
      <c r="L26" s="2"/>
      <c r="M26" s="282"/>
      <c r="N26" s="2"/>
      <c r="O26" s="2"/>
      <c r="P26" s="2"/>
      <c r="Q26" s="2"/>
      <c r="R26" s="11"/>
      <c r="S26" s="3"/>
      <c r="T26" s="2"/>
      <c r="U26" s="2"/>
      <c r="V26" s="84"/>
      <c r="W26" s="2"/>
      <c r="X26" s="2"/>
      <c r="Y26" s="2"/>
      <c r="Z26" s="2"/>
      <c r="AA26" s="2"/>
      <c r="AB26" s="2"/>
      <c r="AC26" s="2"/>
      <c r="AT26" s="5"/>
      <c r="AU26" s="5"/>
      <c r="AV26" s="5"/>
    </row>
    <row r="27" spans="1:48" ht="14.25" customHeight="1">
      <c r="A27" s="39"/>
      <c r="B27" s="20"/>
      <c r="C27" s="47"/>
      <c r="D27" s="7"/>
      <c r="E27" s="2"/>
      <c r="F27" s="23" t="s">
        <v>323</v>
      </c>
      <c r="H27" s="2"/>
      <c r="J27" s="18"/>
      <c r="K27" s="2"/>
      <c r="L27" s="2"/>
      <c r="M27" s="282"/>
      <c r="N27" s="2"/>
      <c r="O27" s="2"/>
      <c r="P27" s="2" t="s">
        <v>324</v>
      </c>
      <c r="Q27" s="2"/>
      <c r="R27" s="11"/>
      <c r="S27" s="3"/>
      <c r="T27" s="2"/>
      <c r="U27" s="2"/>
      <c r="V27" s="84"/>
      <c r="W27" s="2"/>
      <c r="X27" s="2"/>
      <c r="Y27" s="2"/>
      <c r="Z27" s="2"/>
      <c r="AA27" s="2"/>
      <c r="AB27" s="2"/>
      <c r="AC27" s="2"/>
      <c r="AT27" s="5"/>
      <c r="AU27" s="5"/>
      <c r="AV27" s="5"/>
    </row>
    <row r="28" spans="1:48" ht="16.5" customHeight="1">
      <c r="A28" s="39"/>
      <c r="B28" s="20"/>
      <c r="C28" s="47"/>
      <c r="D28" s="7"/>
      <c r="E28" s="2"/>
      <c r="G28" s="47"/>
      <c r="H28" s="2"/>
      <c r="I28" s="47"/>
      <c r="J28" s="47"/>
      <c r="K28" s="2"/>
      <c r="L28" s="2"/>
      <c r="M28" s="2"/>
      <c r="N28" s="2"/>
      <c r="O28" s="2"/>
      <c r="P28" s="2"/>
      <c r="Q28" s="2"/>
      <c r="R28" s="11"/>
      <c r="S28" s="3"/>
      <c r="T28" s="2"/>
      <c r="U28" s="2"/>
      <c r="V28" s="84" t="e">
        <f>V23*0.6</f>
        <v>#VALUE!</v>
      </c>
      <c r="W28" s="2" t="s">
        <v>318</v>
      </c>
      <c r="X28" s="2"/>
      <c r="Y28" s="2"/>
      <c r="Z28" s="2"/>
      <c r="AA28" s="2"/>
      <c r="AB28" s="2"/>
      <c r="AC28" s="2"/>
      <c r="AT28" s="5"/>
      <c r="AU28" s="5"/>
      <c r="AV28" s="5"/>
    </row>
    <row r="29" spans="1:48" ht="16.5" customHeight="1">
      <c r="A29" s="39" t="s">
        <v>27</v>
      </c>
      <c r="B29" s="20" t="s">
        <v>18</v>
      </c>
      <c r="C29" s="89" t="s">
        <v>18</v>
      </c>
      <c r="D29" s="7" t="s">
        <v>77</v>
      </c>
      <c r="E29" s="2"/>
      <c r="I29" s="28" t="s">
        <v>76</v>
      </c>
      <c r="J29" s="50" t="e">
        <f>ROUND(M25/(C29*3),1)</f>
        <v>#VALUE!</v>
      </c>
      <c r="K29" s="7" t="s">
        <v>136</v>
      </c>
      <c r="L29" s="2"/>
      <c r="M29" s="2"/>
      <c r="N29" s="2"/>
      <c r="O29" s="2"/>
      <c r="P29" s="2"/>
      <c r="Q29" s="82" t="s">
        <v>18</v>
      </c>
      <c r="R29" s="11" t="s">
        <v>18</v>
      </c>
      <c r="S29" s="3"/>
      <c r="T29" s="2"/>
      <c r="U29" s="2"/>
      <c r="V29" s="2"/>
      <c r="W29" s="2"/>
      <c r="X29" s="2"/>
      <c r="Y29" s="2"/>
      <c r="Z29" s="2"/>
      <c r="AA29" s="2"/>
      <c r="AB29" s="2"/>
      <c r="AC29" s="2"/>
      <c r="AT29" s="5"/>
      <c r="AU29" s="5"/>
      <c r="AV29" s="5"/>
    </row>
    <row r="30" spans="1:48" ht="14.25" customHeight="1">
      <c r="A30" s="39"/>
      <c r="B30" s="20"/>
      <c r="C30" s="47"/>
      <c r="D30" s="7" t="s">
        <v>18</v>
      </c>
      <c r="E30" s="2"/>
      <c r="G30" s="47"/>
      <c r="H30" s="2"/>
      <c r="I30" s="66" t="s">
        <v>78</v>
      </c>
      <c r="J30" s="49" t="e">
        <f>C29*J29</f>
        <v>#VALUE!</v>
      </c>
      <c r="K30" s="2" t="s">
        <v>79</v>
      </c>
      <c r="L30" s="2"/>
      <c r="M30" s="2"/>
      <c r="N30" s="2"/>
      <c r="O30" s="2"/>
      <c r="P30" s="2"/>
      <c r="Q30" s="2"/>
      <c r="R30" s="11"/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T30" s="5"/>
      <c r="AU30" s="5"/>
      <c r="AV30" s="5"/>
    </row>
    <row r="31" spans="1:48" ht="14.25" customHeight="1">
      <c r="A31" s="39"/>
      <c r="B31" s="20"/>
      <c r="C31" s="47"/>
      <c r="D31" s="7"/>
      <c r="E31" s="2"/>
      <c r="G31" s="47"/>
      <c r="H31" s="18"/>
      <c r="K31" s="2"/>
      <c r="L31" s="2"/>
      <c r="M31" s="2"/>
      <c r="N31" s="2"/>
      <c r="O31" s="2"/>
      <c r="P31" s="2"/>
      <c r="Q31" s="2"/>
      <c r="R31" s="11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T31" s="5"/>
      <c r="AU31" s="5"/>
      <c r="AV31" s="5"/>
    </row>
    <row r="32" spans="1:48" ht="16.5" customHeight="1">
      <c r="A32" s="39" t="s">
        <v>28</v>
      </c>
      <c r="B32" s="20" t="s">
        <v>18</v>
      </c>
      <c r="C32" s="89" t="s">
        <v>18</v>
      </c>
      <c r="D32" s="7" t="s">
        <v>0</v>
      </c>
      <c r="E32" s="2"/>
      <c r="F32" s="53" t="e">
        <f>C32/12</f>
        <v>#VALUE!</v>
      </c>
      <c r="G32" s="7" t="s">
        <v>1</v>
      </c>
      <c r="H32" s="2"/>
      <c r="J32" s="10"/>
      <c r="L32" s="2"/>
      <c r="M32" s="18" t="s">
        <v>47</v>
      </c>
      <c r="N32" s="7"/>
      <c r="O32" s="2"/>
      <c r="P32" s="2"/>
      <c r="Q32" s="2"/>
      <c r="R32" s="11"/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T32" s="5"/>
      <c r="AU32" s="5"/>
      <c r="AV32" s="5"/>
    </row>
    <row r="33" spans="1:48" ht="16.5" customHeight="1">
      <c r="A33" s="39"/>
      <c r="B33" s="20"/>
      <c r="C33" s="288" t="s">
        <v>18</v>
      </c>
      <c r="E33" s="2"/>
      <c r="F33" s="286"/>
      <c r="G33" s="59" t="s">
        <v>310</v>
      </c>
      <c r="H33" s="279">
        <v>0</v>
      </c>
      <c r="I33" s="1" t="s">
        <v>311</v>
      </c>
      <c r="J33" s="10"/>
      <c r="L33" s="2"/>
      <c r="M33" s="92">
        <v>0</v>
      </c>
      <c r="N33" s="7" t="s">
        <v>312</v>
      </c>
      <c r="O33" s="2"/>
      <c r="P33" s="2"/>
      <c r="Q33" s="2"/>
      <c r="R33" s="11"/>
      <c r="S33" s="3"/>
      <c r="T33" s="2"/>
      <c r="U33" s="2"/>
      <c r="V33" s="75" t="e">
        <f>C32-H33-(M33/2)</f>
        <v>#VALUE!</v>
      </c>
      <c r="W33" s="2" t="s">
        <v>313</v>
      </c>
      <c r="X33" s="2"/>
      <c r="Y33" s="2"/>
      <c r="Z33" s="2"/>
      <c r="AA33" s="2"/>
      <c r="AB33" s="2"/>
      <c r="AC33" s="2"/>
      <c r="AT33" s="5"/>
      <c r="AU33" s="5"/>
      <c r="AV33" s="5"/>
    </row>
    <row r="34" spans="1:48" ht="10.5" customHeight="1">
      <c r="A34" s="39"/>
      <c r="B34" s="20"/>
      <c r="C34" s="289"/>
      <c r="E34" s="2"/>
      <c r="F34" s="287"/>
      <c r="G34" s="59"/>
      <c r="H34" s="14"/>
      <c r="J34" s="10"/>
      <c r="L34" s="2"/>
      <c r="M34" s="47"/>
      <c r="N34" s="7"/>
      <c r="O34" s="2"/>
      <c r="P34" s="2"/>
      <c r="Q34" s="2"/>
      <c r="R34" s="11"/>
      <c r="S34" s="3"/>
      <c r="T34" s="2"/>
      <c r="U34" s="2"/>
      <c r="V34" s="2"/>
      <c r="W34" s="2"/>
      <c r="X34" s="2"/>
      <c r="Y34" s="2"/>
      <c r="Z34" s="2"/>
      <c r="AA34" s="2"/>
      <c r="AB34" s="2"/>
      <c r="AC34" s="2"/>
      <c r="AT34" s="5"/>
      <c r="AU34" s="5"/>
      <c r="AV34" s="5"/>
    </row>
    <row r="35" spans="1:48" ht="16.5" customHeight="1">
      <c r="A35" s="39" t="s">
        <v>122</v>
      </c>
      <c r="B35" s="20"/>
      <c r="C35" s="92">
        <v>36</v>
      </c>
      <c r="D35" s="7" t="s">
        <v>0</v>
      </c>
      <c r="E35" s="2"/>
      <c r="F35" s="53">
        <f>C35/12</f>
        <v>3</v>
      </c>
      <c r="G35" s="7" t="s">
        <v>55</v>
      </c>
      <c r="H35" s="2"/>
      <c r="J35" s="10"/>
      <c r="L35" s="2"/>
      <c r="M35" s="18"/>
      <c r="N35" s="7"/>
      <c r="O35" s="2"/>
      <c r="P35" s="2"/>
      <c r="Q35" s="2"/>
      <c r="R35" s="11"/>
      <c r="S35" s="3"/>
      <c r="T35" s="2"/>
      <c r="U35" s="2"/>
      <c r="V35" s="2"/>
      <c r="W35" s="2"/>
      <c r="X35" s="2"/>
      <c r="Y35" s="2"/>
      <c r="Z35" s="2"/>
      <c r="AA35" s="2"/>
      <c r="AB35" s="2"/>
      <c r="AC35" s="2"/>
      <c r="AT35" s="5"/>
      <c r="AU35" s="5"/>
      <c r="AV35" s="5"/>
    </row>
    <row r="36" spans="1:48" ht="19.5" customHeight="1">
      <c r="A36" s="39"/>
      <c r="B36" s="20"/>
      <c r="D36" s="18" t="s">
        <v>56</v>
      </c>
      <c r="E36" s="2"/>
      <c r="G36" s="47"/>
      <c r="H36" s="2"/>
      <c r="I36" s="47"/>
      <c r="J36" s="47"/>
      <c r="K36" s="2"/>
      <c r="L36" s="2"/>
      <c r="M36" s="2"/>
      <c r="N36" s="2"/>
      <c r="O36" s="2"/>
      <c r="P36" s="2"/>
      <c r="Q36" s="2"/>
      <c r="R36" s="11"/>
      <c r="S36" s="3"/>
      <c r="T36" s="2"/>
      <c r="U36" s="2"/>
      <c r="V36" s="2"/>
      <c r="W36" s="2"/>
      <c r="X36" s="2"/>
      <c r="Y36" s="2"/>
      <c r="Z36" s="2"/>
      <c r="AA36" s="2"/>
      <c r="AB36" s="2"/>
      <c r="AC36" s="2"/>
      <c r="AT36" s="5"/>
      <c r="AU36" s="5"/>
      <c r="AV36" s="5"/>
    </row>
    <row r="37" spans="1:48" ht="16.5" customHeight="1">
      <c r="A37" s="39" t="s">
        <v>123</v>
      </c>
      <c r="B37" s="20" t="s">
        <v>18</v>
      </c>
      <c r="C37" s="49" t="e">
        <f>IF(V33-C35&gt;48,48,V33-C35)</f>
        <v>#VALUE!</v>
      </c>
      <c r="D37" s="7" t="s">
        <v>51</v>
      </c>
      <c r="E37" s="2"/>
      <c r="F37" s="50" t="e">
        <f>C37/12</f>
        <v>#VALUE!</v>
      </c>
      <c r="G37" s="7" t="s">
        <v>52</v>
      </c>
      <c r="H37" s="2"/>
      <c r="J37" s="10"/>
      <c r="K37" s="16" t="s">
        <v>57</v>
      </c>
      <c r="L37" s="2"/>
      <c r="M37" s="47"/>
      <c r="N37" s="7"/>
      <c r="O37" s="2"/>
      <c r="P37" s="2"/>
      <c r="Q37" s="2"/>
      <c r="R37" s="11"/>
      <c r="S37" s="3"/>
      <c r="T37" s="2"/>
      <c r="U37" s="2"/>
      <c r="V37" s="2"/>
      <c r="W37" s="2"/>
      <c r="X37" s="2"/>
      <c r="Y37" s="2"/>
      <c r="Z37" s="2"/>
      <c r="AA37" s="2"/>
      <c r="AB37" s="2"/>
      <c r="AC37" s="2"/>
      <c r="AT37" s="5"/>
      <c r="AU37" s="5"/>
      <c r="AV37" s="5"/>
    </row>
    <row r="38" spans="1:48" ht="16.5" customHeight="1">
      <c r="A38" s="39"/>
      <c r="B38" s="20"/>
      <c r="C38" s="47"/>
      <c r="D38" s="7"/>
      <c r="E38" s="2"/>
      <c r="F38" s="51"/>
      <c r="G38" s="7"/>
      <c r="H38" s="2"/>
      <c r="J38" s="10"/>
      <c r="L38" s="2"/>
      <c r="M38" s="47"/>
      <c r="N38" s="7"/>
      <c r="O38" s="2"/>
      <c r="P38" s="2"/>
      <c r="Q38" s="2"/>
      <c r="R38" s="11"/>
      <c r="S38" s="3"/>
      <c r="T38" s="2"/>
      <c r="U38" s="2"/>
      <c r="V38" s="2"/>
      <c r="W38" s="2"/>
      <c r="X38" s="2"/>
      <c r="Y38" s="2"/>
      <c r="Z38" s="2"/>
      <c r="AA38" s="2"/>
      <c r="AB38" s="2"/>
      <c r="AC38" s="2"/>
      <c r="AT38" s="5"/>
      <c r="AU38" s="5"/>
      <c r="AV38" s="5"/>
    </row>
    <row r="39" spans="1:48" ht="16.5" customHeight="1">
      <c r="A39" s="39"/>
      <c r="B39" s="20"/>
      <c r="C39" s="47"/>
      <c r="D39" s="7"/>
      <c r="F39" s="52"/>
      <c r="H39" s="2"/>
      <c r="I39" s="47"/>
      <c r="J39" s="47"/>
      <c r="K39" s="2"/>
      <c r="L39" s="2"/>
      <c r="M39" s="2"/>
      <c r="N39" s="2"/>
      <c r="O39" s="2"/>
      <c r="P39" s="2"/>
      <c r="Q39" s="2"/>
      <c r="R39" s="11"/>
      <c r="S39" s="3"/>
      <c r="T39" s="2"/>
      <c r="V39" s="2"/>
      <c r="W39" s="2"/>
      <c r="Y39" s="2"/>
      <c r="Z39" s="2"/>
      <c r="AA39" s="2"/>
      <c r="AB39" s="2"/>
      <c r="AC39" s="2"/>
      <c r="AT39" s="5"/>
      <c r="AU39" s="5"/>
      <c r="AV39" s="5"/>
    </row>
    <row r="40" spans="1:48" ht="16.5" customHeight="1">
      <c r="A40" s="39" t="s">
        <v>30</v>
      </c>
      <c r="B40" s="20" t="s">
        <v>18</v>
      </c>
      <c r="C40" s="18" t="s">
        <v>17</v>
      </c>
      <c r="D40" s="7"/>
      <c r="E40" s="2"/>
      <c r="G40" s="49" t="str">
        <f>C29</f>
        <v> </v>
      </c>
      <c r="H40" s="1" t="s">
        <v>80</v>
      </c>
      <c r="J40" s="54">
        <v>3</v>
      </c>
      <c r="K40" s="11" t="s">
        <v>48</v>
      </c>
      <c r="M40" s="58" t="e">
        <f>J29</f>
        <v>#VALUE!</v>
      </c>
      <c r="N40" s="18" t="s">
        <v>82</v>
      </c>
      <c r="O40" s="2"/>
      <c r="P40" s="2"/>
      <c r="Q40" s="2"/>
      <c r="R40" s="11"/>
      <c r="S40" s="3"/>
      <c r="T40" s="2"/>
      <c r="W40" s="2"/>
      <c r="X40" s="2"/>
      <c r="Y40" s="2"/>
      <c r="Z40" s="2"/>
      <c r="AA40" s="2"/>
      <c r="AB40" s="2"/>
      <c r="AC40" s="2"/>
      <c r="AT40" s="5"/>
      <c r="AU40" s="5"/>
      <c r="AV40" s="5"/>
    </row>
    <row r="41" spans="1:19" ht="15" customHeight="1" hidden="1">
      <c r="A41" s="40"/>
      <c r="B41" s="3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1"/>
      <c r="S41" s="3"/>
    </row>
    <row r="42" spans="1:19" ht="15" customHeight="1" hidden="1">
      <c r="A42" s="40"/>
      <c r="B42" s="3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1"/>
      <c r="S42" s="3"/>
    </row>
    <row r="43" spans="1:19" ht="15" customHeight="1" hidden="1">
      <c r="A43" s="40"/>
      <c r="B43" s="3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1"/>
      <c r="S43" s="3"/>
    </row>
    <row r="44" spans="1:19" ht="15" customHeight="1" hidden="1">
      <c r="A44" s="40"/>
      <c r="B44" s="3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1"/>
      <c r="S44" s="3"/>
    </row>
    <row r="45" spans="1:19" ht="15" customHeight="1" hidden="1">
      <c r="A45" s="40"/>
      <c r="B45" s="3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1"/>
      <c r="S45" s="3"/>
    </row>
    <row r="46" spans="1:19" ht="15" customHeight="1" hidden="1">
      <c r="A46" s="40"/>
      <c r="B46" s="3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1"/>
      <c r="S46" s="3"/>
    </row>
    <row r="47" spans="1:19" ht="15" customHeight="1" hidden="1">
      <c r="A47" s="40"/>
      <c r="B47" s="3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1"/>
      <c r="S47" s="3"/>
    </row>
    <row r="48" spans="1:19" ht="15" customHeight="1" hidden="1">
      <c r="A48" s="40"/>
      <c r="B48" s="3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1"/>
      <c r="S48" s="3"/>
    </row>
    <row r="49" spans="1:19" ht="15" customHeight="1" hidden="1">
      <c r="A49" s="40"/>
      <c r="B49" s="3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1"/>
      <c r="S49" s="3"/>
    </row>
    <row r="50" spans="1:19" ht="15" customHeight="1" hidden="1">
      <c r="A50" s="40"/>
      <c r="B50" s="3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1"/>
      <c r="S50" s="3"/>
    </row>
    <row r="51" spans="1:19" ht="15" customHeight="1" hidden="1">
      <c r="A51" s="40"/>
      <c r="B51" s="3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1"/>
      <c r="S51" s="3"/>
    </row>
    <row r="52" spans="1:19" ht="15" customHeight="1" hidden="1">
      <c r="A52" s="40"/>
      <c r="B52" s="3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11"/>
      <c r="S52" s="3"/>
    </row>
    <row r="53" spans="1:19" ht="15" customHeight="1" hidden="1">
      <c r="A53" s="40"/>
      <c r="B53" s="3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11"/>
      <c r="S53" s="3"/>
    </row>
    <row r="54" spans="1:19" ht="15" customHeight="1" hidden="1">
      <c r="A54" s="40"/>
      <c r="B54" s="3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1"/>
      <c r="S54" s="3"/>
    </row>
    <row r="55" spans="1:19" ht="15" customHeight="1" hidden="1">
      <c r="A55" s="40"/>
      <c r="B55" s="3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1"/>
      <c r="S55" s="3"/>
    </row>
    <row r="56" spans="1:19" ht="15" customHeight="1">
      <c r="A56" s="40"/>
      <c r="B56" s="31"/>
      <c r="C56" s="2"/>
      <c r="D56" s="2"/>
      <c r="E56" s="2"/>
      <c r="F56" s="2"/>
      <c r="G56" s="2"/>
      <c r="H56" s="2"/>
      <c r="I56" s="2"/>
      <c r="J56" s="2"/>
      <c r="K56" s="2"/>
      <c r="L56" s="66" t="s">
        <v>78</v>
      </c>
      <c r="M56" s="49" t="e">
        <f>J30</f>
        <v>#VALUE!</v>
      </c>
      <c r="N56" s="2" t="s">
        <v>79</v>
      </c>
      <c r="P56" s="2"/>
      <c r="Q56" s="2"/>
      <c r="R56" s="11"/>
      <c r="S56" s="3"/>
    </row>
    <row r="57" spans="1:48" ht="15" customHeight="1" hidden="1">
      <c r="A57" s="40"/>
      <c r="B57" s="3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11"/>
      <c r="S57" s="3"/>
      <c r="AV57" s="1">
        <v>25</v>
      </c>
    </row>
    <row r="58" spans="1:19" ht="15" customHeight="1" hidden="1">
      <c r="A58" s="40"/>
      <c r="B58" s="3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11"/>
      <c r="S58" s="3"/>
    </row>
    <row r="59" spans="1:19" ht="15" customHeight="1" hidden="1">
      <c r="A59" s="40"/>
      <c r="B59" s="3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11"/>
      <c r="S59" s="3"/>
    </row>
    <row r="60" spans="1:19" ht="15" customHeight="1" hidden="1">
      <c r="A60" s="40"/>
      <c r="B60" s="3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11"/>
      <c r="S60" s="3"/>
    </row>
    <row r="61" spans="1:48" ht="15" customHeight="1" hidden="1">
      <c r="A61" s="40"/>
      <c r="B61" s="3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11"/>
      <c r="S61" s="3"/>
      <c r="AV61" s="1">
        <v>24</v>
      </c>
    </row>
    <row r="62" spans="1:48" ht="15" customHeight="1" hidden="1">
      <c r="A62" s="40"/>
      <c r="B62" s="3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11"/>
      <c r="S62" s="3"/>
      <c r="AV62" s="1">
        <v>25</v>
      </c>
    </row>
    <row r="63" spans="1:19" ht="15" customHeight="1" hidden="1">
      <c r="A63" s="40"/>
      <c r="B63" s="3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11"/>
      <c r="S63" s="3"/>
    </row>
    <row r="64" spans="1:48" ht="15" customHeight="1" hidden="1">
      <c r="A64" s="40"/>
      <c r="B64" s="3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11"/>
      <c r="S64" s="3"/>
      <c r="AV64" s="1">
        <v>24</v>
      </c>
    </row>
    <row r="65" spans="1:48" ht="15" customHeight="1" hidden="1">
      <c r="A65" s="40"/>
      <c r="B65" s="3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11"/>
      <c r="S65" s="3"/>
      <c r="AV65" s="1">
        <v>25</v>
      </c>
    </row>
    <row r="66" spans="1:19" ht="15" customHeight="1" hidden="1">
      <c r="A66" s="40"/>
      <c r="B66" s="3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11"/>
      <c r="S66" s="3"/>
    </row>
    <row r="67" spans="1:19" ht="15" customHeight="1" hidden="1">
      <c r="A67" s="40"/>
      <c r="B67" s="3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11"/>
      <c r="S67" s="3"/>
    </row>
    <row r="68" spans="1:19" ht="15" customHeight="1" hidden="1">
      <c r="A68" s="40"/>
      <c r="B68" s="3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11"/>
      <c r="S68" s="3"/>
    </row>
    <row r="69" spans="1:48" ht="15" customHeight="1" hidden="1">
      <c r="A69" s="40"/>
      <c r="B69" s="3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11"/>
      <c r="S69" s="3"/>
      <c r="AV69" s="1">
        <v>24</v>
      </c>
    </row>
    <row r="70" spans="1:48" ht="15" customHeight="1" hidden="1">
      <c r="A70" s="40"/>
      <c r="B70" s="3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11"/>
      <c r="S70" s="3"/>
      <c r="AV70" s="1">
        <v>25</v>
      </c>
    </row>
    <row r="71" spans="1:19" ht="15" customHeight="1" hidden="1">
      <c r="A71" s="40"/>
      <c r="B71" s="3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1"/>
      <c r="S71" s="3"/>
    </row>
    <row r="72" spans="1:19" ht="15" customHeight="1">
      <c r="A72" s="40" t="s">
        <v>31</v>
      </c>
      <c r="B72" s="20" t="s">
        <v>18</v>
      </c>
      <c r="C72" s="2" t="s">
        <v>81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11"/>
      <c r="S72" s="3"/>
    </row>
    <row r="73" spans="1:19" ht="16.5" customHeight="1">
      <c r="A73" s="40"/>
      <c r="B73" s="20" t="s">
        <v>18</v>
      </c>
      <c r="C73" s="48" t="e">
        <f>G40*J40</f>
        <v>#VALUE!</v>
      </c>
      <c r="D73" s="11" t="s">
        <v>46</v>
      </c>
      <c r="E73" s="58" t="e">
        <f>M40</f>
        <v>#VALUE!</v>
      </c>
      <c r="F73" s="2" t="s">
        <v>129</v>
      </c>
      <c r="G73" s="48">
        <f>I23+6</f>
        <v>12</v>
      </c>
      <c r="H73" s="2" t="s">
        <v>130</v>
      </c>
      <c r="I73" s="2"/>
      <c r="J73" s="2"/>
      <c r="M73" s="48" t="e">
        <f>ROUNDUP(C73*E73*(G73/12)*1.2/27,0)</f>
        <v>#VALUE!</v>
      </c>
      <c r="N73" s="2" t="s">
        <v>45</v>
      </c>
      <c r="P73" s="48" t="e">
        <f>M73*1.4</f>
        <v>#VALUE!</v>
      </c>
      <c r="Q73" s="2" t="s">
        <v>42</v>
      </c>
      <c r="R73" s="11"/>
      <c r="S73" s="3"/>
    </row>
    <row r="74" spans="1:48" ht="15" customHeight="1">
      <c r="A74" s="40"/>
      <c r="B74" s="31"/>
      <c r="C74" s="2"/>
      <c r="D74" s="2"/>
      <c r="E74" s="2"/>
      <c r="F74" s="2"/>
      <c r="G74" s="2" t="s">
        <v>18</v>
      </c>
      <c r="I74" s="2"/>
      <c r="J74" s="2"/>
      <c r="K74" s="2"/>
      <c r="L74" s="2"/>
      <c r="M74" s="2"/>
      <c r="N74" s="2"/>
      <c r="O74" s="2"/>
      <c r="P74" s="2"/>
      <c r="Q74" s="2"/>
      <c r="R74" s="11"/>
      <c r="S74" s="3"/>
      <c r="AV74" s="1">
        <v>24</v>
      </c>
    </row>
    <row r="75" spans="1:19" ht="15" customHeight="1">
      <c r="A75" s="40"/>
      <c r="B75" s="31"/>
      <c r="C75" s="2"/>
      <c r="D75" s="2"/>
      <c r="E75" s="2"/>
      <c r="F75" s="2"/>
      <c r="G75" s="2"/>
      <c r="I75" s="2"/>
      <c r="J75" s="2"/>
      <c r="K75" s="2"/>
      <c r="L75" s="2"/>
      <c r="M75" s="2"/>
      <c r="N75" s="2"/>
      <c r="O75" s="2"/>
      <c r="P75" s="2"/>
      <c r="Q75" s="2"/>
      <c r="R75" s="11"/>
      <c r="S75" s="3"/>
    </row>
    <row r="76" spans="1:19" ht="15" customHeight="1">
      <c r="A76" s="40"/>
      <c r="B76" s="31"/>
      <c r="C76" s="2"/>
      <c r="D76" s="2"/>
      <c r="E76" s="2"/>
      <c r="F76" s="2"/>
      <c r="G76" s="2"/>
      <c r="I76" s="2"/>
      <c r="J76" s="2"/>
      <c r="K76" s="2"/>
      <c r="L76" s="2"/>
      <c r="M76" s="2"/>
      <c r="N76" s="2"/>
      <c r="O76" s="2"/>
      <c r="P76" s="2"/>
      <c r="Q76" s="2"/>
      <c r="R76" s="11"/>
      <c r="S76" s="3"/>
    </row>
    <row r="77" spans="1:19" ht="15" customHeight="1">
      <c r="A77" s="40"/>
      <c r="B77" s="31"/>
      <c r="C77" s="2"/>
      <c r="D77" s="2"/>
      <c r="E77" s="2"/>
      <c r="F77" s="2"/>
      <c r="G77" s="2"/>
      <c r="I77" s="2"/>
      <c r="J77" s="2"/>
      <c r="K77" s="2"/>
      <c r="L77" s="2"/>
      <c r="M77" s="2"/>
      <c r="N77" s="2"/>
      <c r="O77" s="2"/>
      <c r="P77" s="2"/>
      <c r="Q77" s="2"/>
      <c r="R77" s="11"/>
      <c r="S77" s="3"/>
    </row>
    <row r="78" spans="1:19" ht="15" customHeight="1">
      <c r="A78" s="40"/>
      <c r="B78" s="31"/>
      <c r="C78" s="2"/>
      <c r="D78" s="2"/>
      <c r="E78" s="2"/>
      <c r="F78" s="2"/>
      <c r="G78" s="2"/>
      <c r="I78" s="2"/>
      <c r="J78" s="2"/>
      <c r="K78" s="2"/>
      <c r="L78" s="2"/>
      <c r="M78" s="2"/>
      <c r="N78" s="2"/>
      <c r="O78" s="2"/>
      <c r="P78" s="2"/>
      <c r="Q78" s="2"/>
      <c r="R78" s="11"/>
      <c r="S78" s="3"/>
    </row>
    <row r="79" spans="1:48" ht="13.5" customHeight="1" thickBot="1">
      <c r="A79" s="41"/>
      <c r="B79" s="42"/>
      <c r="C79" s="55"/>
      <c r="D79" s="56"/>
      <c r="E79" s="8"/>
      <c r="F79" s="8"/>
      <c r="G79" s="55"/>
      <c r="H79" s="8"/>
      <c r="I79" s="55"/>
      <c r="J79" s="55"/>
      <c r="K79" s="8"/>
      <c r="L79" s="8"/>
      <c r="M79" s="8"/>
      <c r="N79" s="8"/>
      <c r="O79" s="8"/>
      <c r="P79" s="8"/>
      <c r="Q79" s="8"/>
      <c r="R79" s="26"/>
      <c r="S79" s="9"/>
      <c r="T79" s="2"/>
      <c r="U79" s="2"/>
      <c r="V79" s="2"/>
      <c r="W79" s="2"/>
      <c r="X79" s="2"/>
      <c r="Y79" s="2"/>
      <c r="Z79" s="2"/>
      <c r="AA79" s="2"/>
      <c r="AB79" s="2"/>
      <c r="AC79" s="2"/>
      <c r="AT79" s="5"/>
      <c r="AU79" s="5"/>
      <c r="AV79" s="5"/>
    </row>
    <row r="80" spans="1:48" ht="16.5" customHeight="1">
      <c r="A80" s="44"/>
      <c r="B80" s="20"/>
      <c r="C80" s="47"/>
      <c r="D80" s="7"/>
      <c r="E80" s="2"/>
      <c r="F80" s="47"/>
      <c r="G80" s="7"/>
      <c r="H80" s="2"/>
      <c r="J80" s="10"/>
      <c r="L80" s="2"/>
      <c r="M80" s="47"/>
      <c r="N80" s="7"/>
      <c r="O80" s="2"/>
      <c r="P80" s="2"/>
      <c r="Q80" s="2"/>
      <c r="R80" s="11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T80" s="5"/>
      <c r="AU80" s="5"/>
      <c r="AV80" s="5"/>
    </row>
    <row r="81" spans="1:48" ht="9.75" customHeight="1" thickBot="1">
      <c r="A81" s="43"/>
      <c r="B81" s="42"/>
      <c r="C81" s="55"/>
      <c r="D81" s="56"/>
      <c r="E81" s="8"/>
      <c r="F81" s="55"/>
      <c r="G81" s="56"/>
      <c r="H81" s="8"/>
      <c r="I81" s="8"/>
      <c r="J81" s="57"/>
      <c r="K81" s="8"/>
      <c r="L81" s="8"/>
      <c r="M81" s="55"/>
      <c r="N81" s="56"/>
      <c r="O81" s="8"/>
      <c r="P81" s="8"/>
      <c r="Q81" s="8"/>
      <c r="R81" s="26"/>
      <c r="S81" s="8"/>
      <c r="T81" s="2"/>
      <c r="U81" s="2"/>
      <c r="V81" s="2"/>
      <c r="W81" s="2"/>
      <c r="X81" s="2"/>
      <c r="Y81" s="2"/>
      <c r="Z81" s="2"/>
      <c r="AA81" s="2"/>
      <c r="AB81" s="2"/>
      <c r="AC81" s="2"/>
      <c r="AT81" s="5"/>
      <c r="AU81" s="5"/>
      <c r="AV81" s="5"/>
    </row>
    <row r="82" spans="1:48" ht="16.5" customHeight="1">
      <c r="A82" s="72"/>
      <c r="B82" s="20"/>
      <c r="C82" s="47"/>
      <c r="D82" s="7"/>
      <c r="E82" s="2"/>
      <c r="F82" s="47"/>
      <c r="G82" s="7"/>
      <c r="H82" s="2"/>
      <c r="I82" s="2"/>
      <c r="J82" s="10"/>
      <c r="K82" s="2"/>
      <c r="L82" s="2"/>
      <c r="M82" s="47"/>
      <c r="N82" s="7"/>
      <c r="O82" s="2"/>
      <c r="P82" s="2"/>
      <c r="Q82" s="2"/>
      <c r="R82" s="11"/>
      <c r="S82" s="12"/>
      <c r="T82" s="2"/>
      <c r="U82" s="2"/>
      <c r="V82" s="2"/>
      <c r="W82" s="2"/>
      <c r="X82" s="2"/>
      <c r="Y82" s="2"/>
      <c r="Z82" s="2"/>
      <c r="AA82" s="2"/>
      <c r="AB82" s="2"/>
      <c r="AC82" s="2"/>
      <c r="AT82" s="5"/>
      <c r="AU82" s="5"/>
      <c r="AV82" s="5"/>
    </row>
    <row r="83" spans="1:48" ht="14.25" customHeight="1">
      <c r="A83" s="39"/>
      <c r="B83" s="20"/>
      <c r="C83" s="47"/>
      <c r="D83" s="7"/>
      <c r="E83" s="2"/>
      <c r="F83" s="47"/>
      <c r="G83" s="7"/>
      <c r="H83" s="2"/>
      <c r="I83" s="2"/>
      <c r="J83" s="10"/>
      <c r="K83" s="2"/>
      <c r="L83" s="2"/>
      <c r="M83" s="47"/>
      <c r="N83" s="7"/>
      <c r="O83" s="2"/>
      <c r="P83" s="2"/>
      <c r="Q83" s="2"/>
      <c r="R83" s="11"/>
      <c r="S83" s="3"/>
      <c r="T83" s="2"/>
      <c r="U83" s="2"/>
      <c r="V83" s="2"/>
      <c r="W83" s="2"/>
      <c r="X83" s="2"/>
      <c r="Y83" s="2"/>
      <c r="Z83" s="2"/>
      <c r="AA83" s="2"/>
      <c r="AB83" s="2"/>
      <c r="AC83" s="2"/>
      <c r="AT83" s="5"/>
      <c r="AU83" s="5"/>
      <c r="AV83" s="5"/>
    </row>
    <row r="84" spans="1:48" ht="16.5" customHeight="1">
      <c r="A84" s="39"/>
      <c r="B84" s="20"/>
      <c r="C84" s="18" t="s">
        <v>87</v>
      </c>
      <c r="E84" s="2"/>
      <c r="G84" s="47"/>
      <c r="H84" s="2"/>
      <c r="I84" s="47"/>
      <c r="J84" s="47"/>
      <c r="K84" s="2"/>
      <c r="L84" s="2"/>
      <c r="M84" s="2"/>
      <c r="N84" s="2"/>
      <c r="O84" s="2"/>
      <c r="P84" s="2"/>
      <c r="Q84" s="2"/>
      <c r="R84" s="11"/>
      <c r="S84" s="3"/>
      <c r="T84" s="2"/>
      <c r="U84" s="2"/>
      <c r="V84" s="2"/>
      <c r="W84" s="2"/>
      <c r="X84" s="2"/>
      <c r="Y84" s="2"/>
      <c r="Z84" s="2"/>
      <c r="AA84" s="2"/>
      <c r="AB84" s="2"/>
      <c r="AC84" s="2"/>
      <c r="AT84" s="5"/>
      <c r="AU84" s="5"/>
      <c r="AV84" s="5"/>
    </row>
    <row r="85" spans="1:19" ht="15" customHeight="1">
      <c r="A85" s="40"/>
      <c r="B85" s="31"/>
      <c r="C85" s="2"/>
      <c r="D85" s="2"/>
      <c r="E85" s="2"/>
      <c r="F85" s="2"/>
      <c r="G85" s="2"/>
      <c r="I85" s="2"/>
      <c r="J85" s="2"/>
      <c r="K85" s="2"/>
      <c r="L85" s="2"/>
      <c r="M85" s="2"/>
      <c r="N85" s="2"/>
      <c r="O85" s="2"/>
      <c r="P85" s="2"/>
      <c r="Q85" s="2"/>
      <c r="R85" s="11"/>
      <c r="S85" s="3"/>
    </row>
    <row r="86" spans="1:48" ht="16.5" customHeight="1">
      <c r="A86" s="39" t="s">
        <v>124</v>
      </c>
      <c r="B86" s="20" t="s">
        <v>18</v>
      </c>
      <c r="D86" s="95">
        <v>4</v>
      </c>
      <c r="E86" s="7" t="s">
        <v>10</v>
      </c>
      <c r="F86" s="2"/>
      <c r="G86" s="47"/>
      <c r="H86" s="2" t="s">
        <v>131</v>
      </c>
      <c r="J86" s="47"/>
      <c r="K86" s="7"/>
      <c r="M86" s="2"/>
      <c r="N86" s="7"/>
      <c r="O86" s="2"/>
      <c r="P86" s="2"/>
      <c r="Q86" s="2"/>
      <c r="R86" s="11"/>
      <c r="S86" s="3"/>
      <c r="T86" s="2"/>
      <c r="U86" s="2"/>
      <c r="V86" s="2"/>
      <c r="W86" s="2"/>
      <c r="X86" s="2"/>
      <c r="Y86" s="2"/>
      <c r="Z86" s="2"/>
      <c r="AA86" s="2"/>
      <c r="AB86" s="2"/>
      <c r="AC86" s="2"/>
      <c r="AT86" s="5"/>
      <c r="AU86" s="5"/>
      <c r="AV86" s="5"/>
    </row>
    <row r="87" spans="1:48" ht="16.5" customHeight="1">
      <c r="A87" s="39" t="s">
        <v>32</v>
      </c>
      <c r="B87" s="20" t="s">
        <v>18</v>
      </c>
      <c r="D87" s="49">
        <f>ROUND(C16/D86,0)</f>
        <v>0</v>
      </c>
      <c r="E87" s="7" t="s">
        <v>69</v>
      </c>
      <c r="F87" s="2"/>
      <c r="G87" s="47"/>
      <c r="H87" s="7" t="s">
        <v>70</v>
      </c>
      <c r="I87" s="2"/>
      <c r="J87" s="47"/>
      <c r="K87" s="7"/>
      <c r="M87" s="2"/>
      <c r="N87" s="7"/>
      <c r="O87" s="2"/>
      <c r="P87" s="2"/>
      <c r="Q87" s="2"/>
      <c r="R87" s="11"/>
      <c r="S87" s="3"/>
      <c r="T87" s="2"/>
      <c r="U87" s="2"/>
      <c r="V87" s="2"/>
      <c r="W87" s="2"/>
      <c r="X87" s="2"/>
      <c r="Y87" s="2"/>
      <c r="Z87" s="2"/>
      <c r="AA87" s="2"/>
      <c r="AB87" s="2"/>
      <c r="AC87" s="2"/>
      <c r="AT87" s="5"/>
      <c r="AU87" s="5"/>
      <c r="AV87" s="5"/>
    </row>
    <row r="88" spans="1:48" ht="14.25" customHeight="1">
      <c r="A88" s="39"/>
      <c r="B88" s="20"/>
      <c r="D88" s="47"/>
      <c r="E88" s="7"/>
      <c r="F88" s="2"/>
      <c r="H88" s="47"/>
      <c r="I88" s="2"/>
      <c r="J88" s="47"/>
      <c r="K88" s="47"/>
      <c r="L88" s="2"/>
      <c r="M88" s="2"/>
      <c r="N88" s="2"/>
      <c r="O88" s="2"/>
      <c r="P88" s="2"/>
      <c r="Q88" s="2"/>
      <c r="R88" s="11"/>
      <c r="S88" s="3"/>
      <c r="T88" s="2"/>
      <c r="U88" s="2"/>
      <c r="V88" s="2"/>
      <c r="W88" s="2"/>
      <c r="X88" s="2"/>
      <c r="Y88" s="2"/>
      <c r="Z88" s="2"/>
      <c r="AA88" s="2"/>
      <c r="AB88" s="2"/>
      <c r="AC88" s="2"/>
      <c r="AT88" s="5"/>
      <c r="AU88" s="5"/>
      <c r="AV88" s="5"/>
    </row>
    <row r="89" spans="1:48" ht="16.5" customHeight="1">
      <c r="A89" s="39" t="s">
        <v>33</v>
      </c>
      <c r="B89" s="20" t="s">
        <v>18</v>
      </c>
      <c r="D89" s="89" t="s">
        <v>18</v>
      </c>
      <c r="E89" s="7" t="s">
        <v>11</v>
      </c>
      <c r="F89" s="2"/>
      <c r="G89" s="95">
        <v>2</v>
      </c>
      <c r="H89" s="7" t="s">
        <v>59</v>
      </c>
      <c r="I89" s="2"/>
      <c r="J89" s="47"/>
      <c r="K89" s="59" t="s">
        <v>60</v>
      </c>
      <c r="L89" s="54" t="e">
        <f>ROUND(IF(G89=1.5,0.11*D89,IF(G89=2,0.17*D89,IF(G89=3,0.38*D89,))),0)</f>
        <v>#VALUE!</v>
      </c>
      <c r="M89" s="2" t="s">
        <v>2</v>
      </c>
      <c r="N89" s="7"/>
      <c r="O89" s="2"/>
      <c r="P89" s="2"/>
      <c r="Q89" s="2"/>
      <c r="R89" s="11"/>
      <c r="S89" s="3"/>
      <c r="T89" s="2"/>
      <c r="U89" s="2"/>
      <c r="V89" s="2"/>
      <c r="W89" s="2"/>
      <c r="X89" s="2"/>
      <c r="Y89" s="2"/>
      <c r="Z89" s="2"/>
      <c r="AA89" s="2"/>
      <c r="AB89" s="2"/>
      <c r="AC89" s="2"/>
      <c r="AT89" s="5"/>
      <c r="AU89" s="5"/>
      <c r="AV89" s="5"/>
    </row>
    <row r="90" spans="1:48" ht="15" customHeight="1">
      <c r="A90" s="39"/>
      <c r="B90" s="20"/>
      <c r="D90" s="47"/>
      <c r="E90" s="7"/>
      <c r="F90" s="2"/>
      <c r="H90" s="47"/>
      <c r="I90" s="2"/>
      <c r="J90" s="47"/>
      <c r="L90" s="2" t="s">
        <v>320</v>
      </c>
      <c r="N90" s="2"/>
      <c r="O90" s="2"/>
      <c r="P90" s="2"/>
      <c r="Q90" s="2"/>
      <c r="R90" s="11"/>
      <c r="S90" s="3"/>
      <c r="T90" s="2"/>
      <c r="U90" s="2"/>
      <c r="V90" s="2"/>
      <c r="W90" s="2"/>
      <c r="X90" s="2"/>
      <c r="Y90" s="2"/>
      <c r="Z90" s="2"/>
      <c r="AA90" s="2"/>
      <c r="AB90" s="2"/>
      <c r="AC90" s="2"/>
      <c r="AT90" s="5"/>
      <c r="AU90" s="5"/>
      <c r="AV90" s="5"/>
    </row>
    <row r="91" spans="1:48" ht="16.5" customHeight="1">
      <c r="A91" s="39" t="s">
        <v>125</v>
      </c>
      <c r="B91" s="20" t="s">
        <v>18</v>
      </c>
      <c r="D91" s="49" t="e">
        <f>D87+L89</f>
        <v>#VALUE!</v>
      </c>
      <c r="E91" s="7" t="s">
        <v>3</v>
      </c>
      <c r="F91" s="2"/>
      <c r="G91" s="47"/>
      <c r="H91" s="7"/>
      <c r="I91" s="2"/>
      <c r="J91" s="47"/>
      <c r="K91" s="7"/>
      <c r="M91" s="2"/>
      <c r="N91" s="7"/>
      <c r="O91" s="2"/>
      <c r="P91" s="2"/>
      <c r="Q91" s="2"/>
      <c r="R91" s="11"/>
      <c r="S91" s="3"/>
      <c r="T91" s="2"/>
      <c r="U91" s="2"/>
      <c r="V91" s="2"/>
      <c r="W91" s="2"/>
      <c r="X91" s="2"/>
      <c r="Y91" s="2"/>
      <c r="Z91" s="2"/>
      <c r="AA91" s="2"/>
      <c r="AB91" s="2"/>
      <c r="AC91" s="2"/>
      <c r="AT91" s="5"/>
      <c r="AU91" s="5"/>
      <c r="AV91" s="5"/>
    </row>
    <row r="92" spans="1:48" ht="10.5" customHeight="1">
      <c r="A92" s="39"/>
      <c r="B92" s="20"/>
      <c r="D92" s="47"/>
      <c r="E92" s="7"/>
      <c r="F92" s="2"/>
      <c r="H92" s="47"/>
      <c r="I92" s="2"/>
      <c r="J92" s="47"/>
      <c r="K92" s="47"/>
      <c r="L92" s="2"/>
      <c r="M92" s="2"/>
      <c r="N92" s="2"/>
      <c r="O92" s="2"/>
      <c r="P92" s="2"/>
      <c r="Q92" s="2"/>
      <c r="R92" s="11"/>
      <c r="S92" s="3"/>
      <c r="T92" s="2"/>
      <c r="U92" s="2"/>
      <c r="V92" s="2"/>
      <c r="W92" s="2"/>
      <c r="X92" s="2"/>
      <c r="Y92" s="2"/>
      <c r="Z92" s="2"/>
      <c r="AA92" s="2"/>
      <c r="AB92" s="2"/>
      <c r="AC92" s="2"/>
      <c r="AT92" s="5"/>
      <c r="AU92" s="5"/>
      <c r="AV92" s="5"/>
    </row>
    <row r="93" spans="1:48" ht="16.5" customHeight="1">
      <c r="A93" s="39" t="s">
        <v>34</v>
      </c>
      <c r="B93" s="20" t="s">
        <v>18</v>
      </c>
      <c r="D93" s="89" t="s">
        <v>18</v>
      </c>
      <c r="E93" s="7" t="s">
        <v>85</v>
      </c>
      <c r="F93" s="2"/>
      <c r="G93" s="47"/>
      <c r="H93" s="7"/>
      <c r="I93" s="2"/>
      <c r="J93" s="47"/>
      <c r="K93" s="7"/>
      <c r="M93" s="2"/>
      <c r="N93" s="7"/>
      <c r="O93" s="2"/>
      <c r="P93" s="2"/>
      <c r="Q93" s="2"/>
      <c r="R93" s="11"/>
      <c r="S93" s="3"/>
      <c r="T93" s="2"/>
      <c r="U93" s="2"/>
      <c r="V93" s="2"/>
      <c r="W93" s="2"/>
      <c r="X93" s="2"/>
      <c r="Y93" s="2"/>
      <c r="Z93" s="2"/>
      <c r="AA93" s="2"/>
      <c r="AB93" s="2"/>
      <c r="AC93" s="2"/>
      <c r="AT93" s="5"/>
      <c r="AU93" s="5"/>
      <c r="AV93" s="5"/>
    </row>
    <row r="94" spans="1:48" ht="16.5" customHeight="1">
      <c r="A94" s="39" t="s">
        <v>35</v>
      </c>
      <c r="B94" s="20" t="s">
        <v>18</v>
      </c>
      <c r="D94" s="92">
        <v>20</v>
      </c>
      <c r="E94" s="7" t="s">
        <v>12</v>
      </c>
      <c r="F94" s="2"/>
      <c r="G94" s="49" t="e">
        <f>ROUND(D93+((10.5*D89*1.25*(D94/130)^1.85)*G89^-4.87),0)</f>
        <v>#VALUE!</v>
      </c>
      <c r="H94" s="7" t="s">
        <v>71</v>
      </c>
      <c r="I94" s="2"/>
      <c r="J94" s="47"/>
      <c r="K94" s="7"/>
      <c r="L94" s="5"/>
      <c r="M94" s="2"/>
      <c r="N94" s="7"/>
      <c r="O94" s="2"/>
      <c r="P94" s="2"/>
      <c r="Q94" s="2"/>
      <c r="R94" s="11"/>
      <c r="S94" s="3"/>
      <c r="T94" s="2"/>
      <c r="U94" s="2"/>
      <c r="V94" s="2"/>
      <c r="W94" s="2"/>
      <c r="X94" s="2"/>
      <c r="Y94" s="2"/>
      <c r="Z94" s="2"/>
      <c r="AA94" s="2"/>
      <c r="AB94" s="2"/>
      <c r="AC94" s="2"/>
      <c r="AT94" s="5"/>
      <c r="AU94" s="5"/>
      <c r="AV94" s="5"/>
    </row>
    <row r="95" spans="1:48" ht="15" customHeight="1">
      <c r="A95" s="39"/>
      <c r="B95" s="20"/>
      <c r="E95" s="7" t="s">
        <v>88</v>
      </c>
      <c r="F95" s="2"/>
      <c r="H95" s="47"/>
      <c r="I95" s="2"/>
      <c r="J95" s="47"/>
      <c r="K95" s="47"/>
      <c r="L95" s="2"/>
      <c r="M95" s="2"/>
      <c r="N95" s="2"/>
      <c r="O95" s="2"/>
      <c r="P95" s="2"/>
      <c r="Q95" s="2"/>
      <c r="R95" s="11"/>
      <c r="S95" s="3"/>
      <c r="T95" s="2"/>
      <c r="U95" s="2"/>
      <c r="V95" s="2"/>
      <c r="W95" s="2"/>
      <c r="X95" s="2"/>
      <c r="Y95" s="2"/>
      <c r="Z95" s="2"/>
      <c r="AA95" s="2"/>
      <c r="AB95" s="2"/>
      <c r="AC95" s="2"/>
      <c r="AT95" s="5"/>
      <c r="AU95" s="5"/>
      <c r="AV95" s="5"/>
    </row>
    <row r="96" spans="1:48" ht="15" customHeight="1">
      <c r="A96" s="39" t="s">
        <v>36</v>
      </c>
      <c r="B96" s="20" t="s">
        <v>18</v>
      </c>
      <c r="D96" s="54">
        <f>IF(C14&lt;=4,500,C16)</f>
        <v>0</v>
      </c>
      <c r="E96" s="1" t="s">
        <v>300</v>
      </c>
      <c r="F96" s="2"/>
      <c r="G96" s="47"/>
      <c r="H96" s="7"/>
      <c r="I96" s="89">
        <v>0</v>
      </c>
      <c r="J96" s="7" t="s">
        <v>299</v>
      </c>
      <c r="N96" s="2"/>
      <c r="O96" s="2"/>
      <c r="P96" s="28" t="s">
        <v>132</v>
      </c>
      <c r="Q96" s="90" t="s">
        <v>18</v>
      </c>
      <c r="R96" s="1" t="s">
        <v>4</v>
      </c>
      <c r="S96" s="3"/>
      <c r="T96" s="2"/>
      <c r="U96" s="2"/>
      <c r="V96" s="2"/>
      <c r="W96" s="2"/>
      <c r="X96" s="2"/>
      <c r="Y96" s="2"/>
      <c r="Z96" s="2"/>
      <c r="AA96" s="2"/>
      <c r="AB96" s="2"/>
      <c r="AC96" s="2"/>
      <c r="AT96" s="5"/>
      <c r="AU96" s="5"/>
      <c r="AV96" s="5"/>
    </row>
    <row r="97" spans="1:48" ht="15" customHeight="1" thickBot="1">
      <c r="A97" s="39"/>
      <c r="B97" s="20"/>
      <c r="E97" s="7"/>
      <c r="F97" s="2"/>
      <c r="H97" s="47"/>
      <c r="I97" s="2"/>
      <c r="J97" s="47"/>
      <c r="K97" s="47"/>
      <c r="L97" s="2"/>
      <c r="M97" s="2"/>
      <c r="N97" s="2"/>
      <c r="O97" s="2"/>
      <c r="P97" s="2"/>
      <c r="Q97" s="2"/>
      <c r="R97" s="11"/>
      <c r="S97" s="3"/>
      <c r="T97" s="2"/>
      <c r="U97" s="2"/>
      <c r="V97" s="2"/>
      <c r="W97" s="2"/>
      <c r="X97" s="2"/>
      <c r="Y97" s="2"/>
      <c r="Z97" s="2"/>
      <c r="AA97" s="2"/>
      <c r="AB97" s="2"/>
      <c r="AC97" s="2"/>
      <c r="AT97" s="5"/>
      <c r="AU97" s="5"/>
      <c r="AV97" s="5"/>
    </row>
    <row r="98" spans="1:48" ht="15" customHeight="1" thickBot="1">
      <c r="A98" s="39"/>
      <c r="B98" s="20" t="s">
        <v>18</v>
      </c>
      <c r="F98" s="2"/>
      <c r="G98" s="47"/>
      <c r="H98" s="7"/>
      <c r="I98" s="2"/>
      <c r="J98" s="47"/>
      <c r="K98" s="59" t="s">
        <v>18</v>
      </c>
      <c r="M98" s="332" t="s">
        <v>369</v>
      </c>
      <c r="N98" s="333"/>
      <c r="O98" s="333"/>
      <c r="P98" s="334"/>
      <c r="Q98" s="2"/>
      <c r="R98" s="11"/>
      <c r="S98" s="3"/>
      <c r="T98" s="2"/>
      <c r="U98" s="2"/>
      <c r="V98" s="2"/>
      <c r="W98" s="2"/>
      <c r="X98" s="2"/>
      <c r="Y98" s="2"/>
      <c r="Z98" s="2"/>
      <c r="AA98" s="2"/>
      <c r="AB98" s="2"/>
      <c r="AC98" s="2"/>
      <c r="AT98" s="5"/>
      <c r="AU98" s="5"/>
      <c r="AV98" s="5"/>
    </row>
    <row r="99" spans="1:48" ht="15" customHeight="1" thickBot="1">
      <c r="A99" s="39" t="s">
        <v>29</v>
      </c>
      <c r="B99" s="20"/>
      <c r="E99" s="1" t="s">
        <v>362</v>
      </c>
      <c r="F99" s="2"/>
      <c r="H99" s="47"/>
      <c r="I99" s="2"/>
      <c r="J99" s="47"/>
      <c r="K99" s="331" t="s">
        <v>340</v>
      </c>
      <c r="L99" s="314"/>
      <c r="M99" s="314"/>
      <c r="N99" s="314"/>
      <c r="O99" s="314"/>
      <c r="P99" s="314"/>
      <c r="Q99" s="314"/>
      <c r="R99" s="314"/>
      <c r="S99" s="3"/>
      <c r="T99" s="2"/>
      <c r="U99" s="2"/>
      <c r="V99" s="2"/>
      <c r="W99" s="2"/>
      <c r="X99" s="2"/>
      <c r="Y99" s="2"/>
      <c r="Z99" s="2"/>
      <c r="AA99" s="2"/>
      <c r="AB99" s="2"/>
      <c r="AC99" s="2"/>
      <c r="AT99" s="5"/>
      <c r="AU99" s="5"/>
      <c r="AV99" s="5"/>
    </row>
    <row r="100" spans="1:48" ht="15" customHeight="1" thickBot="1">
      <c r="A100" s="39"/>
      <c r="B100" s="20"/>
      <c r="D100" s="50" t="e">
        <f>ROUND(D91/Q96,1)</f>
        <v>#VALUE!</v>
      </c>
      <c r="E100" s="7" t="s">
        <v>62</v>
      </c>
      <c r="F100" s="2"/>
      <c r="H100" s="47"/>
      <c r="I100" s="2"/>
      <c r="J100" s="47"/>
      <c r="K100" s="66"/>
      <c r="N100" s="292" t="e">
        <f>ROUND(D91/D94,1)</f>
        <v>#VALUE!</v>
      </c>
      <c r="O100" s="2" t="s">
        <v>359</v>
      </c>
      <c r="P100" s="2"/>
      <c r="Q100" s="2"/>
      <c r="R100" s="11"/>
      <c r="S100" s="3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T100" s="5"/>
      <c r="AU100" s="5"/>
      <c r="AV100" s="5"/>
    </row>
    <row r="101" spans="1:48" ht="15" customHeight="1" thickBot="1">
      <c r="A101" s="39" t="s">
        <v>37</v>
      </c>
      <c r="B101" s="20" t="s">
        <v>18</v>
      </c>
      <c r="D101" s="92">
        <v>12</v>
      </c>
      <c r="E101" s="7" t="s">
        <v>308</v>
      </c>
      <c r="F101" s="2"/>
      <c r="H101" s="47"/>
      <c r="I101" s="2"/>
      <c r="J101" s="47"/>
      <c r="K101" s="47"/>
      <c r="N101" s="292" t="e">
        <f>ROUND(((1440/(D86*0.7))-N100)/60,1)</f>
        <v>#VALUE!</v>
      </c>
      <c r="O101" s="2" t="s">
        <v>360</v>
      </c>
      <c r="P101" s="2"/>
      <c r="Q101" s="2"/>
      <c r="R101" s="11"/>
      <c r="S101" s="3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T101" s="5"/>
      <c r="AU101" s="5"/>
      <c r="AV101" s="5"/>
    </row>
    <row r="102" spans="1:48" ht="15" customHeight="1" thickBot="1">
      <c r="A102" s="39" t="s">
        <v>38</v>
      </c>
      <c r="B102" s="20" t="s">
        <v>18</v>
      </c>
      <c r="D102" s="49" t="e">
        <f>ROUND(D101+D100,0)</f>
        <v>#VALUE!</v>
      </c>
      <c r="E102" s="7" t="s">
        <v>128</v>
      </c>
      <c r="F102" s="2"/>
      <c r="H102" s="47"/>
      <c r="I102" s="2"/>
      <c r="J102" s="47"/>
      <c r="K102" s="47"/>
      <c r="N102" s="293">
        <f>D101</f>
        <v>12</v>
      </c>
      <c r="O102" s="2" t="s">
        <v>358</v>
      </c>
      <c r="P102" s="2"/>
      <c r="Q102" s="2"/>
      <c r="R102" s="11"/>
      <c r="S102" s="3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T102" s="5"/>
      <c r="AU102" s="5"/>
      <c r="AV102" s="5"/>
    </row>
    <row r="103" spans="1:48" ht="15" customHeight="1" thickBot="1">
      <c r="A103" s="39" t="s">
        <v>39</v>
      </c>
      <c r="B103" s="20" t="s">
        <v>18</v>
      </c>
      <c r="D103" s="49" t="e">
        <f>D102+3</f>
        <v>#VALUE!</v>
      </c>
      <c r="E103" s="7" t="s">
        <v>309</v>
      </c>
      <c r="F103" s="2"/>
      <c r="H103" s="47"/>
      <c r="I103" s="2"/>
      <c r="J103" s="47"/>
      <c r="K103" s="47"/>
      <c r="N103" s="293" t="e">
        <f>D103+10</f>
        <v>#VALUE!</v>
      </c>
      <c r="O103" s="2" t="s">
        <v>357</v>
      </c>
      <c r="P103" s="2"/>
      <c r="Q103" s="2"/>
      <c r="R103" s="11"/>
      <c r="S103" s="3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T103" s="5"/>
      <c r="AU103" s="5"/>
      <c r="AV103" s="5"/>
    </row>
    <row r="104" spans="1:48" ht="15" customHeight="1">
      <c r="A104" s="39"/>
      <c r="B104" s="20"/>
      <c r="D104" s="71"/>
      <c r="E104" s="7"/>
      <c r="F104" s="2"/>
      <c r="H104" s="47"/>
      <c r="I104" s="2"/>
      <c r="J104" s="47"/>
      <c r="K104" s="47"/>
      <c r="L104" s="2"/>
      <c r="M104" s="2"/>
      <c r="N104" s="2"/>
      <c r="O104" s="2"/>
      <c r="P104" s="2"/>
      <c r="Q104" s="2"/>
      <c r="R104" s="11"/>
      <c r="S104" s="3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T104" s="5"/>
      <c r="AU104" s="5"/>
      <c r="AV104" s="5"/>
    </row>
    <row r="105" spans="1:48" ht="15" customHeight="1">
      <c r="A105" s="39" t="s">
        <v>54</v>
      </c>
      <c r="B105" s="20" t="s">
        <v>18</v>
      </c>
      <c r="D105" s="49" t="e">
        <f>I96-(D103*Q96)</f>
        <v>#VALUE!</v>
      </c>
      <c r="E105" s="7" t="s">
        <v>361</v>
      </c>
      <c r="F105" s="2"/>
      <c r="H105" s="47"/>
      <c r="I105" s="2"/>
      <c r="J105" s="47"/>
      <c r="K105" s="47"/>
      <c r="L105" s="2"/>
      <c r="M105" s="2"/>
      <c r="N105" s="2"/>
      <c r="O105" s="2"/>
      <c r="P105" s="2"/>
      <c r="Q105" s="2"/>
      <c r="R105" s="11"/>
      <c r="S105" s="3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T105" s="5"/>
      <c r="AU105" s="5"/>
      <c r="AV105" s="5"/>
    </row>
    <row r="106" spans="1:48" ht="15.75" customHeight="1">
      <c r="A106" s="39"/>
      <c r="B106" s="20"/>
      <c r="C106" s="47"/>
      <c r="D106" s="7"/>
      <c r="E106" s="2"/>
      <c r="G106" s="47"/>
      <c r="H106" s="2"/>
      <c r="I106" s="47"/>
      <c r="J106" s="47"/>
      <c r="K106" s="14"/>
      <c r="L106" s="2"/>
      <c r="M106" s="2"/>
      <c r="N106" s="2"/>
      <c r="O106" s="2"/>
      <c r="P106" s="2"/>
      <c r="Q106" s="2"/>
      <c r="R106" s="11"/>
      <c r="S106" s="3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T106" s="5"/>
      <c r="AU106" s="5"/>
      <c r="AV106" s="5"/>
    </row>
    <row r="107" spans="1:51" ht="15">
      <c r="A107" s="39"/>
      <c r="C107" s="1" t="s">
        <v>18</v>
      </c>
      <c r="S107" s="3"/>
      <c r="AX107" s="17"/>
      <c r="AY107" s="10"/>
    </row>
    <row r="108" spans="1:51" ht="15.75" thickBot="1">
      <c r="A108" s="41"/>
      <c r="B108" s="4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6"/>
      <c r="S108" s="9"/>
      <c r="AX108" s="10"/>
      <c r="AY108" s="10"/>
    </row>
    <row r="109" spans="1:51" ht="15">
      <c r="A109" s="39"/>
      <c r="C109" s="1" t="s">
        <v>16</v>
      </c>
      <c r="S109" s="3"/>
      <c r="AX109" s="17"/>
      <c r="AY109" s="10"/>
    </row>
    <row r="110" spans="1:51" ht="15">
      <c r="A110" s="39"/>
      <c r="S110" s="3"/>
      <c r="AX110" s="10"/>
      <c r="AY110" s="10"/>
    </row>
    <row r="111" spans="1:51" ht="15">
      <c r="A111" s="39"/>
      <c r="C111" s="317" t="s">
        <v>294</v>
      </c>
      <c r="D111" s="317"/>
      <c r="E111" s="317"/>
      <c r="F111" s="317"/>
      <c r="H111" s="317" t="s">
        <v>18</v>
      </c>
      <c r="I111" s="317"/>
      <c r="J111" s="317"/>
      <c r="K111" s="317"/>
      <c r="M111" s="318" t="s">
        <v>18</v>
      </c>
      <c r="N111" s="319"/>
      <c r="P111" s="330" t="str">
        <f>M4</f>
        <v> </v>
      </c>
      <c r="Q111" s="318"/>
      <c r="S111" s="3"/>
      <c r="AX111" s="17"/>
      <c r="AY111" s="17"/>
    </row>
    <row r="112" spans="1:51" ht="15.75" thickBot="1">
      <c r="A112" s="41"/>
      <c r="B112" s="42"/>
      <c r="C112" s="8" t="s">
        <v>64</v>
      </c>
      <c r="D112" s="8"/>
      <c r="E112" s="8"/>
      <c r="F112" s="8"/>
      <c r="G112" s="8"/>
      <c r="H112" s="8" t="s">
        <v>65</v>
      </c>
      <c r="I112" s="8"/>
      <c r="J112" s="8"/>
      <c r="K112" s="8"/>
      <c r="L112" s="8"/>
      <c r="M112" s="8" t="s">
        <v>44</v>
      </c>
      <c r="N112" s="8"/>
      <c r="O112" s="8"/>
      <c r="P112" s="8" t="s">
        <v>15</v>
      </c>
      <c r="Q112" s="8"/>
      <c r="R112" s="26"/>
      <c r="S112" s="9"/>
      <c r="AX112" s="10"/>
      <c r="AY112" s="10"/>
    </row>
    <row r="113" spans="50:51" ht="15">
      <c r="AX113" s="17"/>
      <c r="AY113" s="10"/>
    </row>
    <row r="114" spans="50:51" ht="15">
      <c r="AX114" s="17"/>
      <c r="AY114" s="10"/>
    </row>
    <row r="115" spans="50:51" ht="15">
      <c r="AX115" s="10"/>
      <c r="AY115" s="10"/>
    </row>
    <row r="116" spans="50:51" ht="15">
      <c r="AX116" s="17"/>
      <c r="AY116" s="17"/>
    </row>
    <row r="117" spans="50:51" ht="15">
      <c r="AX117" s="10"/>
      <c r="AY117" s="10"/>
    </row>
    <row r="118" spans="50:51" ht="16.5" customHeight="1">
      <c r="AX118" s="17"/>
      <c r="AY118" s="10"/>
    </row>
    <row r="119" spans="50:51" ht="15">
      <c r="AX119" s="10"/>
      <c r="AY119" s="10"/>
    </row>
    <row r="120" spans="50:51" ht="15">
      <c r="AX120" s="17"/>
      <c r="AY120" s="10"/>
    </row>
    <row r="121" spans="50:51" ht="15">
      <c r="AX121" s="10"/>
      <c r="AY121" s="10"/>
    </row>
    <row r="122" spans="50:51" ht="15">
      <c r="AX122" s="10"/>
      <c r="AY122" s="10"/>
    </row>
    <row r="123" spans="50:51" ht="15">
      <c r="AX123" s="17"/>
      <c r="AY123" s="10"/>
    </row>
    <row r="124" spans="50:51" ht="16.5" customHeight="1">
      <c r="AX124" s="17"/>
      <c r="AY124" s="10"/>
    </row>
    <row r="125" spans="50:51" ht="15">
      <c r="AX125" s="10"/>
      <c r="AY125" s="10"/>
    </row>
    <row r="126" spans="50:51" ht="15">
      <c r="AX126" s="17"/>
      <c r="AY126" s="10"/>
    </row>
    <row r="127" spans="50:51" ht="15">
      <c r="AX127" s="10"/>
      <c r="AY127" s="10"/>
    </row>
    <row r="128" spans="50:51" ht="15">
      <c r="AX128" s="17"/>
      <c r="AY128" s="10"/>
    </row>
    <row r="129" spans="50:51" ht="15">
      <c r="AX129" s="10"/>
      <c r="AY129" s="10"/>
    </row>
    <row r="130" spans="50:51" ht="15">
      <c r="AX130" s="17"/>
      <c r="AY130" s="10"/>
    </row>
    <row r="131" spans="50:51" ht="15">
      <c r="AX131" s="17"/>
      <c r="AY131" s="10"/>
    </row>
    <row r="132" spans="50:51" ht="15">
      <c r="AX132" s="17"/>
      <c r="AY132" s="10"/>
    </row>
    <row r="133" spans="50:51" ht="15">
      <c r="AX133" s="17"/>
      <c r="AY133" s="10"/>
    </row>
    <row r="134" spans="50:51" ht="15">
      <c r="AX134" s="17"/>
      <c r="AY134" s="10"/>
    </row>
    <row r="135" spans="8:51" ht="27.75">
      <c r="H135" s="65" t="s">
        <v>67</v>
      </c>
      <c r="AX135" s="10"/>
      <c r="AY135" s="17"/>
    </row>
    <row r="136" spans="8:51" ht="15.75" customHeight="1">
      <c r="H136" s="65"/>
      <c r="AX136" s="10"/>
      <c r="AY136" s="17"/>
    </row>
    <row r="137" spans="50:51" ht="15">
      <c r="AX137" s="10"/>
      <c r="AY137" s="10"/>
    </row>
    <row r="138" spans="3:51" ht="15">
      <c r="C138" s="64">
        <f>J20</f>
        <v>0</v>
      </c>
      <c r="D138" s="7" t="s">
        <v>72</v>
      </c>
      <c r="J138" s="28" t="s">
        <v>138</v>
      </c>
      <c r="K138" s="63" t="str">
        <f>M21</f>
        <v>none</v>
      </c>
      <c r="AX138" s="17"/>
      <c r="AY138" s="10"/>
    </row>
    <row r="139" spans="3:51" ht="15">
      <c r="C139" s="69"/>
      <c r="D139" s="7"/>
      <c r="I139" s="63" t="str">
        <f>J18</f>
        <v> </v>
      </c>
      <c r="AX139" s="17"/>
      <c r="AY139" s="10"/>
    </row>
    <row r="140" spans="3:51" ht="15">
      <c r="C140" s="48" t="str">
        <f>G40</f>
        <v> </v>
      </c>
      <c r="D140" s="1" t="s">
        <v>80</v>
      </c>
      <c r="F140" s="50">
        <v>3</v>
      </c>
      <c r="G140" s="7" t="s">
        <v>83</v>
      </c>
      <c r="H140" s="23" t="s">
        <v>84</v>
      </c>
      <c r="I140" s="50" t="e">
        <f>J29</f>
        <v>#VALUE!</v>
      </c>
      <c r="J140" s="7" t="s">
        <v>137</v>
      </c>
      <c r="O140" s="84" t="s">
        <v>18</v>
      </c>
      <c r="P140" s="1" t="s">
        <v>18</v>
      </c>
      <c r="AX140" s="17"/>
      <c r="AY140" s="10"/>
    </row>
    <row r="141" spans="3:51" ht="15">
      <c r="C141" s="51"/>
      <c r="D141" s="7"/>
      <c r="E141" s="2"/>
      <c r="F141" s="51"/>
      <c r="G141" s="7"/>
      <c r="H141" s="28" t="s">
        <v>78</v>
      </c>
      <c r="I141" s="49" t="e">
        <f>J30</f>
        <v>#VALUE!</v>
      </c>
      <c r="J141" s="2" t="s">
        <v>79</v>
      </c>
      <c r="AX141" s="17"/>
      <c r="AY141" s="10"/>
    </row>
    <row r="142" spans="3:51" ht="15">
      <c r="C142" s="51"/>
      <c r="D142" s="7"/>
      <c r="E142" s="2"/>
      <c r="F142" s="51"/>
      <c r="G142" s="7"/>
      <c r="H142" s="28"/>
      <c r="I142" s="47"/>
      <c r="J142" s="2"/>
      <c r="AX142" s="17"/>
      <c r="AY142" s="10"/>
    </row>
    <row r="143" spans="3:51" ht="15">
      <c r="C143" s="48" t="str">
        <f>IF(M21="effluent filter &amp; alarm req'd","Yes","No")</f>
        <v>No</v>
      </c>
      <c r="D143" s="7" t="s">
        <v>90</v>
      </c>
      <c r="F143" s="51"/>
      <c r="G143" s="7"/>
      <c r="H143" s="28"/>
      <c r="I143" s="47"/>
      <c r="J143" s="2"/>
      <c r="AX143" s="17"/>
      <c r="AY143" s="10"/>
    </row>
    <row r="144" spans="3:51" ht="15">
      <c r="C144" s="51"/>
      <c r="D144" s="7"/>
      <c r="E144" s="2"/>
      <c r="F144" s="51"/>
      <c r="G144" s="7"/>
      <c r="H144" s="28"/>
      <c r="I144" s="47"/>
      <c r="J144" s="2"/>
      <c r="AX144" s="17"/>
      <c r="AY144" s="10"/>
    </row>
    <row r="145" spans="3:51" ht="15">
      <c r="C145" s="18" t="s">
        <v>68</v>
      </c>
      <c r="D145" s="7"/>
      <c r="E145" s="2"/>
      <c r="G145" s="47"/>
      <c r="AX145" s="10"/>
      <c r="AY145" s="17"/>
    </row>
    <row r="146" spans="3:51" ht="15">
      <c r="C146" s="49" t="e">
        <f>C37</f>
        <v>#VALUE!</v>
      </c>
      <c r="D146" s="7" t="s">
        <v>51</v>
      </c>
      <c r="E146" s="2"/>
      <c r="F146" s="50" t="e">
        <f>F37</f>
        <v>#VALUE!</v>
      </c>
      <c r="G146" s="7" t="s">
        <v>52</v>
      </c>
      <c r="AX146" s="10"/>
      <c r="AY146" s="10"/>
    </row>
    <row r="147" spans="3:51" ht="15">
      <c r="C147" s="47"/>
      <c r="D147" s="7"/>
      <c r="E147" s="2"/>
      <c r="F147" s="51"/>
      <c r="G147" s="7"/>
      <c r="AX147" s="10"/>
      <c r="AY147" s="10"/>
    </row>
    <row r="148" spans="3:51" ht="15">
      <c r="C148" s="49">
        <f>I23</f>
        <v>6</v>
      </c>
      <c r="D148" s="7" t="s">
        <v>53</v>
      </c>
      <c r="AY148" s="17"/>
    </row>
    <row r="149" ht="15">
      <c r="AY149" s="17"/>
    </row>
    <row r="150" spans="3:51" ht="17.25">
      <c r="C150" s="2" t="s">
        <v>81</v>
      </c>
      <c r="F150" s="48" t="e">
        <f>M73</f>
        <v>#VALUE!</v>
      </c>
      <c r="G150" s="2" t="s">
        <v>45</v>
      </c>
      <c r="I150" s="48" t="e">
        <f>P73</f>
        <v>#VALUE!</v>
      </c>
      <c r="J150" s="29" t="s">
        <v>42</v>
      </c>
      <c r="AY150" s="17"/>
    </row>
    <row r="151" ht="15">
      <c r="AY151" s="10"/>
    </row>
    <row r="152" ht="15">
      <c r="AY152" s="10"/>
    </row>
    <row r="153" spans="3:51" ht="15">
      <c r="C153" s="70" t="s">
        <v>87</v>
      </c>
      <c r="D153" s="7"/>
      <c r="I153" s="63"/>
      <c r="AX153" s="17"/>
      <c r="AY153" s="10"/>
    </row>
    <row r="154" spans="3:51" ht="15">
      <c r="C154" s="27"/>
      <c r="D154" s="49">
        <f>I96</f>
        <v>0</v>
      </c>
      <c r="E154" s="7" t="s">
        <v>73</v>
      </c>
      <c r="K154" s="28" t="s">
        <v>61</v>
      </c>
      <c r="L154" s="53" t="str">
        <f>Q96</f>
        <v> </v>
      </c>
      <c r="M154" s="1" t="s">
        <v>4</v>
      </c>
      <c r="AX154" s="10"/>
      <c r="AY154" s="10"/>
    </row>
    <row r="155" spans="50:51" ht="15">
      <c r="AX155" s="10"/>
      <c r="AY155" s="10"/>
    </row>
    <row r="156" spans="4:51" ht="15">
      <c r="D156" s="49">
        <f>D94</f>
        <v>20</v>
      </c>
      <c r="E156" s="7" t="s">
        <v>12</v>
      </c>
      <c r="F156" s="2"/>
      <c r="G156" s="49" t="e">
        <f>G94</f>
        <v>#VALUE!</v>
      </c>
      <c r="H156" s="7" t="s">
        <v>74</v>
      </c>
      <c r="AX156" s="10"/>
      <c r="AY156" s="10"/>
    </row>
    <row r="157" spans="4:51" ht="15">
      <c r="D157" s="87"/>
      <c r="E157" s="7"/>
      <c r="F157" s="2"/>
      <c r="G157" s="47"/>
      <c r="H157" s="7"/>
      <c r="I157" s="1" t="s">
        <v>319</v>
      </c>
      <c r="AX157" s="10"/>
      <c r="AY157" s="10"/>
    </row>
    <row r="158" spans="4:51" ht="15">
      <c r="D158" s="86"/>
      <c r="E158" s="7"/>
      <c r="F158" s="2"/>
      <c r="G158" s="47"/>
      <c r="H158" s="7"/>
      <c r="AX158" s="10"/>
      <c r="AY158" s="10"/>
    </row>
    <row r="159" spans="4:51" ht="15.75" thickBot="1">
      <c r="D159" s="50" t="e">
        <f>D100</f>
        <v>#VALUE!</v>
      </c>
      <c r="E159" s="7" t="s">
        <v>66</v>
      </c>
      <c r="F159" s="2"/>
      <c r="L159" s="28" t="s">
        <v>335</v>
      </c>
      <c r="M159" s="294" t="e">
        <f>(D159+2)/2</f>
        <v>#VALUE!</v>
      </c>
      <c r="N159" s="1" t="s">
        <v>336</v>
      </c>
      <c r="R159" s="1"/>
      <c r="AX159" s="10"/>
      <c r="AY159" s="17"/>
    </row>
    <row r="160" spans="4:51" ht="15.75" thickBot="1">
      <c r="D160" s="51"/>
      <c r="E160" s="7"/>
      <c r="F160" s="2"/>
      <c r="K160" s="322" t="str">
        <f>M98</f>
        <v>Optional Time Dosing of:</v>
      </c>
      <c r="L160" s="323"/>
      <c r="M160" s="323"/>
      <c r="N160" s="324"/>
      <c r="R160" s="1"/>
      <c r="AX160" s="10"/>
      <c r="AY160" s="17"/>
    </row>
    <row r="161" spans="4:51" ht="15.75" thickBot="1">
      <c r="D161" s="51"/>
      <c r="E161" s="7"/>
      <c r="F161" s="2"/>
      <c r="K161" s="28" t="s">
        <v>18</v>
      </c>
      <c r="L161" s="295" t="e">
        <f>N100</f>
        <v>#VALUE!</v>
      </c>
      <c r="M161" s="1" t="s">
        <v>366</v>
      </c>
      <c r="AX161" s="10"/>
      <c r="AY161" s="17"/>
    </row>
    <row r="162" spans="4:51" ht="15.75" thickBot="1">
      <c r="D162" s="287"/>
      <c r="E162" s="7"/>
      <c r="F162" s="2"/>
      <c r="K162" s="28"/>
      <c r="L162" s="295" t="e">
        <f>N101</f>
        <v>#VALUE!</v>
      </c>
      <c r="M162" s="1" t="s">
        <v>365</v>
      </c>
      <c r="P162" s="84"/>
      <c r="AX162" s="10"/>
      <c r="AY162" s="17"/>
    </row>
    <row r="163" spans="4:51" ht="15.75" thickBot="1">
      <c r="D163" s="49" t="e">
        <f>D102</f>
        <v>#VALUE!</v>
      </c>
      <c r="E163" s="7" t="s">
        <v>367</v>
      </c>
      <c r="L163" s="293">
        <f>N102</f>
        <v>12</v>
      </c>
      <c r="M163" s="1" t="s">
        <v>363</v>
      </c>
      <c r="AX163" s="10"/>
      <c r="AY163" s="10"/>
    </row>
    <row r="164" spans="4:51" ht="15.75" thickBot="1">
      <c r="D164" s="49" t="e">
        <f>D103</f>
        <v>#VALUE!</v>
      </c>
      <c r="E164" s="7" t="s">
        <v>368</v>
      </c>
      <c r="L164" s="293" t="e">
        <f>N103</f>
        <v>#VALUE!</v>
      </c>
      <c r="M164" s="1" t="s">
        <v>364</v>
      </c>
      <c r="AX164" s="10"/>
      <c r="AY164" s="17"/>
    </row>
    <row r="165" spans="47:51" ht="15">
      <c r="AU165" s="5"/>
      <c r="AV165" s="5"/>
      <c r="AW165" s="5"/>
      <c r="AX165" s="10"/>
      <c r="AY165" s="17"/>
    </row>
    <row r="166" spans="4:51" ht="15">
      <c r="D166" s="49" t="str">
        <f>D89</f>
        <v> </v>
      </c>
      <c r="E166" s="7" t="s">
        <v>75</v>
      </c>
      <c r="F166" s="2"/>
      <c r="G166" s="50">
        <f>G89</f>
        <v>2</v>
      </c>
      <c r="H166" s="313" t="s">
        <v>59</v>
      </c>
      <c r="I166" s="314"/>
      <c r="J166" s="314"/>
      <c r="K166" s="68" t="s">
        <v>18</v>
      </c>
      <c r="L166" s="2"/>
      <c r="M166" s="2" t="s">
        <v>18</v>
      </c>
      <c r="AX166" s="10"/>
      <c r="AY166" s="17"/>
    </row>
    <row r="167" spans="3:51" ht="233.25" customHeight="1">
      <c r="C167" s="2" t="s">
        <v>18</v>
      </c>
      <c r="AY167" s="17"/>
    </row>
    <row r="168" spans="1:51" ht="18.75">
      <c r="A168" s="73"/>
      <c r="D168" s="74" t="s">
        <v>127</v>
      </c>
      <c r="E168"/>
      <c r="F168"/>
      <c r="G168"/>
      <c r="AY168" s="17"/>
    </row>
    <row r="169" spans="1:51" ht="15">
      <c r="A169" s="73"/>
      <c r="C169" s="1" t="str">
        <f>'Gravity trench'!F6</f>
        <v> </v>
      </c>
      <c r="AY169" s="10"/>
    </row>
    <row r="170" spans="1:51" ht="15">
      <c r="A170" s="75"/>
      <c r="C170" s="73" t="s">
        <v>92</v>
      </c>
      <c r="G170" s="1" t="s">
        <v>347</v>
      </c>
      <c r="AY170" s="10"/>
    </row>
    <row r="171" spans="1:51" ht="15">
      <c r="A171" s="73"/>
      <c r="G171" s="1" t="s">
        <v>93</v>
      </c>
      <c r="J171" s="1" t="s">
        <v>348</v>
      </c>
      <c r="AY171" s="10"/>
    </row>
    <row r="172" spans="1:51" ht="15">
      <c r="A172" s="75"/>
      <c r="C172" s="73" t="s">
        <v>94</v>
      </c>
      <c r="G172" s="1" t="s">
        <v>95</v>
      </c>
      <c r="AU172" s="6"/>
      <c r="AV172" s="6"/>
      <c r="AW172" s="6"/>
      <c r="AX172" s="6"/>
      <c r="AY172" s="10"/>
    </row>
    <row r="173" spans="1:51" ht="15">
      <c r="A173" s="75"/>
      <c r="C173" s="73" t="s">
        <v>96</v>
      </c>
      <c r="G173" s="1" t="s">
        <v>337</v>
      </c>
      <c r="AY173" s="10"/>
    </row>
    <row r="174" spans="1:51" ht="15">
      <c r="A174" s="75"/>
      <c r="C174" s="73" t="s">
        <v>97</v>
      </c>
      <c r="G174" s="1" t="s">
        <v>321</v>
      </c>
      <c r="AY174" s="10"/>
    </row>
    <row r="175" spans="1:51" ht="15">
      <c r="A175" s="75"/>
      <c r="C175" s="73" t="s">
        <v>98</v>
      </c>
      <c r="G175" s="1" t="s">
        <v>99</v>
      </c>
      <c r="AY175" s="10"/>
    </row>
    <row r="176" spans="1:7" ht="15">
      <c r="A176" s="75"/>
      <c r="C176" s="73" t="s">
        <v>352</v>
      </c>
      <c r="G176" s="1" t="s">
        <v>195</v>
      </c>
    </row>
    <row r="177" ht="15">
      <c r="A177" s="73"/>
    </row>
    <row r="178" spans="1:3" ht="15">
      <c r="A178" s="76"/>
      <c r="C178" s="1" t="s">
        <v>355</v>
      </c>
    </row>
    <row r="179" spans="1:4" ht="15">
      <c r="A179" s="73"/>
      <c r="D179" s="1" t="s">
        <v>341</v>
      </c>
    </row>
    <row r="180" ht="15">
      <c r="A180" s="73"/>
    </row>
    <row r="181" spans="1:3" ht="15">
      <c r="A181" s="76"/>
      <c r="C181" s="1" t="s">
        <v>353</v>
      </c>
    </row>
    <row r="182" spans="1:15" ht="15">
      <c r="A182" s="73"/>
      <c r="D182" s="1" t="s">
        <v>100</v>
      </c>
      <c r="G182" s="25">
        <f>'Gravity trench'!J20</f>
        <v>0</v>
      </c>
      <c r="H182" s="1" t="s">
        <v>101</v>
      </c>
      <c r="J182" s="77" t="str">
        <f>'Gravity trench'!M21</f>
        <v>none</v>
      </c>
      <c r="K182" s="24"/>
      <c r="L182" s="24"/>
      <c r="M182" s="24"/>
      <c r="N182" s="24"/>
      <c r="O182" s="24"/>
    </row>
    <row r="183" spans="1:15" ht="15">
      <c r="A183" s="73"/>
      <c r="G183" s="84"/>
      <c r="J183" s="68"/>
      <c r="K183" s="2"/>
      <c r="L183" s="2"/>
      <c r="M183" s="2"/>
      <c r="N183" s="2"/>
      <c r="O183" s="2"/>
    </row>
    <row r="184" spans="1:3" ht="15">
      <c r="A184" s="76"/>
      <c r="C184" s="1" t="s">
        <v>328</v>
      </c>
    </row>
    <row r="185" ht="15">
      <c r="A185" s="73"/>
    </row>
    <row r="186" spans="1:4" ht="15">
      <c r="A186" s="76"/>
      <c r="C186" s="77" t="str">
        <f>'Gravity trench'!C143</f>
        <v>No</v>
      </c>
      <c r="D186" s="1" t="s">
        <v>102</v>
      </c>
    </row>
    <row r="187" spans="1:3" ht="15">
      <c r="A187" s="80"/>
      <c r="C187" s="63"/>
    </row>
    <row r="188" spans="1:3" ht="15">
      <c r="A188" s="80"/>
      <c r="C188" s="63" t="s">
        <v>120</v>
      </c>
    </row>
    <row r="189" spans="1:4" ht="15">
      <c r="A189" s="76"/>
      <c r="C189"/>
      <c r="D189" s="1" t="s">
        <v>354</v>
      </c>
    </row>
    <row r="190" spans="1:9" ht="15">
      <c r="A190" s="73"/>
      <c r="D190" s="1" t="s">
        <v>100</v>
      </c>
      <c r="E190"/>
      <c r="H190" s="78">
        <f>'Gravity trench'!I96</f>
        <v>0</v>
      </c>
      <c r="I190" s="1" t="s">
        <v>101</v>
      </c>
    </row>
    <row r="191" spans="1:7" ht="15.75" thickBot="1">
      <c r="A191" s="73"/>
      <c r="G191" s="68"/>
    </row>
    <row r="192" spans="1:18" ht="15">
      <c r="A192" s="76"/>
      <c r="C192"/>
      <c r="D192" s="1" t="s">
        <v>103</v>
      </c>
      <c r="E192"/>
      <c r="F192"/>
      <c r="G192"/>
      <c r="I192" s="78">
        <f>'Gravity trench'!D94</f>
        <v>20</v>
      </c>
      <c r="J192" s="1" t="s">
        <v>104</v>
      </c>
      <c r="K192" s="78" t="e">
        <f>'Gravity trench'!G94</f>
        <v>#VALUE!</v>
      </c>
      <c r="L192" s="1" t="s">
        <v>105</v>
      </c>
      <c r="M192"/>
      <c r="N192" s="325" t="str">
        <f>M98</f>
        <v>Optional Time Dosing of:</v>
      </c>
      <c r="O192" s="326"/>
      <c r="P192" s="326"/>
      <c r="Q192" s="327"/>
      <c r="R192"/>
    </row>
    <row r="193" spans="1:18" ht="16.5" thickBot="1">
      <c r="A193" s="73"/>
      <c r="J193" s="1" t="s">
        <v>106</v>
      </c>
      <c r="N193" s="296" t="e">
        <f>'Gravity trench'!N100</f>
        <v>#VALUE!</v>
      </c>
      <c r="O193" s="297" t="s">
        <v>5</v>
      </c>
      <c r="P193" s="298" t="e">
        <f>'Gravity trench'!N101</f>
        <v>#VALUE!</v>
      </c>
      <c r="Q193" s="300" t="s">
        <v>196</v>
      </c>
      <c r="R193"/>
    </row>
    <row r="194" spans="1:18" ht="15">
      <c r="A194" s="73"/>
      <c r="H194" s="28" t="s">
        <v>135</v>
      </c>
      <c r="I194" s="96">
        <v>45</v>
      </c>
      <c r="J194" s="1" t="s">
        <v>133</v>
      </c>
      <c r="K194" s="81" t="e">
        <f>K192</f>
        <v>#VALUE!</v>
      </c>
      <c r="L194" s="1" t="s">
        <v>134</v>
      </c>
      <c r="N194" s="84"/>
      <c r="P194" s="84"/>
      <c r="Q194" s="13"/>
      <c r="R194"/>
    </row>
    <row r="195" spans="1:18" ht="15">
      <c r="A195" s="76"/>
      <c r="D195" s="1" t="s">
        <v>346</v>
      </c>
      <c r="H195" s="28"/>
      <c r="I195" s="96"/>
      <c r="K195" s="81"/>
      <c r="N195" s="84"/>
      <c r="P195" s="84"/>
      <c r="Q195" s="78" t="str">
        <f>D93</f>
        <v> </v>
      </c>
      <c r="R195" t="s">
        <v>345</v>
      </c>
    </row>
    <row r="196" spans="1:16" ht="15">
      <c r="A196" s="76"/>
      <c r="C196"/>
      <c r="D196" s="1" t="s">
        <v>107</v>
      </c>
      <c r="E196"/>
      <c r="G196" s="79" t="e">
        <f>'Gravity trench'!D100</f>
        <v>#VALUE!</v>
      </c>
      <c r="H196" s="1" t="s">
        <v>19</v>
      </c>
      <c r="J196" s="96" t="s">
        <v>325</v>
      </c>
      <c r="K196" s="283" t="str">
        <f>L154</f>
        <v> </v>
      </c>
      <c r="L196" s="13" t="s">
        <v>332</v>
      </c>
      <c r="O196" s="79" t="e">
        <f>M159</f>
        <v>#VALUE!</v>
      </c>
      <c r="P196" s="1" t="s">
        <v>338</v>
      </c>
    </row>
    <row r="197" spans="1:16" ht="15">
      <c r="A197" s="80"/>
      <c r="C197"/>
      <c r="E197"/>
      <c r="G197" s="290" t="e">
        <f>D91</f>
        <v>#VALUE!</v>
      </c>
      <c r="H197" s="1" t="s">
        <v>333</v>
      </c>
      <c r="J197" s="96"/>
      <c r="K197" s="291"/>
      <c r="L197" s="13" t="s">
        <v>334</v>
      </c>
      <c r="O197" s="24"/>
      <c r="P197" s="1" t="s">
        <v>339</v>
      </c>
    </row>
    <row r="198" spans="1:5" ht="15">
      <c r="A198" s="73"/>
      <c r="D198"/>
      <c r="E198" s="1" t="s">
        <v>108</v>
      </c>
    </row>
    <row r="199" spans="1:4" ht="15">
      <c r="A199" s="76"/>
      <c r="C199"/>
      <c r="D199" s="1" t="s">
        <v>329</v>
      </c>
    </row>
    <row r="200" ht="15">
      <c r="A200" s="73"/>
    </row>
    <row r="201" spans="1:4" ht="15">
      <c r="A201" s="76"/>
      <c r="C201"/>
      <c r="D201" s="1" t="s">
        <v>109</v>
      </c>
    </row>
    <row r="202" spans="1:4" ht="15">
      <c r="A202" s="76"/>
      <c r="C202"/>
      <c r="D202" s="1" t="s">
        <v>322</v>
      </c>
    </row>
    <row r="203" spans="1:5" ht="15">
      <c r="A203" s="76"/>
      <c r="D203" s="79">
        <f>G89</f>
        <v>2</v>
      </c>
      <c r="E203" s="1" t="s">
        <v>344</v>
      </c>
    </row>
    <row r="204" spans="1:3" ht="15">
      <c r="A204" s="80"/>
      <c r="C204" s="63" t="s">
        <v>121</v>
      </c>
    </row>
    <row r="205" spans="1:3" ht="15">
      <c r="A205" s="80"/>
      <c r="C205" s="63"/>
    </row>
    <row r="206" spans="1:3" ht="15">
      <c r="A206" s="76"/>
      <c r="C206" s="1" t="s">
        <v>343</v>
      </c>
    </row>
    <row r="207" spans="1:11" ht="15">
      <c r="A207" s="76"/>
      <c r="C207" s="85" t="str">
        <f>'Gravity trench'!C29</f>
        <v> </v>
      </c>
      <c r="D207" s="1" t="s">
        <v>110</v>
      </c>
      <c r="G207"/>
      <c r="H207" s="78" t="e">
        <f>'Gravity trench'!J29</f>
        <v>#VALUE!</v>
      </c>
      <c r="I207" s="13" t="s">
        <v>126</v>
      </c>
      <c r="J207"/>
      <c r="K207" t="s">
        <v>342</v>
      </c>
    </row>
    <row r="208" spans="1:9" ht="15">
      <c r="A208" s="80"/>
      <c r="G208" s="81" t="s">
        <v>111</v>
      </c>
      <c r="H208" s="79" t="e">
        <f>'Gravity trench'!J30</f>
        <v>#VALUE!</v>
      </c>
      <c r="I208" s="1" t="s">
        <v>112</v>
      </c>
    </row>
    <row r="209" spans="1:8" ht="15">
      <c r="A209" s="80"/>
      <c r="G209" s="81"/>
      <c r="H209" s="82"/>
    </row>
    <row r="210" spans="1:9" ht="15">
      <c r="A210" s="76"/>
      <c r="C210" s="1" t="s">
        <v>113</v>
      </c>
      <c r="F210"/>
      <c r="G210" s="78">
        <f>'Gravity trench'!I23</f>
        <v>6</v>
      </c>
      <c r="H210" s="1" t="s">
        <v>19</v>
      </c>
      <c r="I210" s="1" t="s">
        <v>18</v>
      </c>
    </row>
    <row r="211" spans="1:9" ht="15">
      <c r="A211" s="73"/>
      <c r="I211"/>
    </row>
    <row r="212" spans="1:15" ht="15">
      <c r="A212" s="76"/>
      <c r="C212" s="1" t="s">
        <v>114</v>
      </c>
      <c r="G212" s="79" t="e">
        <f>'Gravity trench'!C37</f>
        <v>#VALUE!</v>
      </c>
      <c r="H212" t="s">
        <v>115</v>
      </c>
      <c r="I212"/>
      <c r="M212"/>
      <c r="N212"/>
      <c r="O212" s="1" t="s">
        <v>18</v>
      </c>
    </row>
    <row r="213" spans="1:9" ht="15">
      <c r="A213" s="73"/>
      <c r="I213"/>
    </row>
    <row r="214" spans="1:10" ht="15">
      <c r="A214" s="76"/>
      <c r="C214" s="1" t="s">
        <v>116</v>
      </c>
      <c r="J214" s="1" t="s">
        <v>117</v>
      </c>
    </row>
    <row r="215" spans="1:10" ht="15">
      <c r="A215" s="83"/>
      <c r="C215" s="1" t="s">
        <v>118</v>
      </c>
      <c r="J215" s="1" t="s">
        <v>117</v>
      </c>
    </row>
    <row r="217" spans="1:11" ht="15">
      <c r="A217" s="83"/>
      <c r="C217" s="1" t="s">
        <v>330</v>
      </c>
      <c r="J217" s="75"/>
      <c r="K217" s="1" t="s">
        <v>193</v>
      </c>
    </row>
    <row r="218" spans="1:10" ht="15">
      <c r="A218" s="83"/>
      <c r="C218" s="1" t="s">
        <v>119</v>
      </c>
      <c r="G218" s="24"/>
      <c r="H218" s="24"/>
      <c r="I218" s="24"/>
      <c r="J218" s="24"/>
    </row>
    <row r="219" spans="1:18" ht="15">
      <c r="A219" s="192"/>
      <c r="B219"/>
      <c r="C219" s="1" t="s">
        <v>331</v>
      </c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ht="15">
      <c r="C220" s="1" t="s">
        <v>18</v>
      </c>
    </row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</sheetData>
  <sheetProtection/>
  <mergeCells count="18">
    <mergeCell ref="N192:Q192"/>
    <mergeCell ref="M4:O4"/>
    <mergeCell ref="I14:K14"/>
    <mergeCell ref="M6:O6"/>
    <mergeCell ref="P111:Q111"/>
    <mergeCell ref="K99:R99"/>
    <mergeCell ref="M98:P98"/>
    <mergeCell ref="F4:J4"/>
    <mergeCell ref="F6:J6"/>
    <mergeCell ref="B1:D1"/>
    <mergeCell ref="E1:M1"/>
    <mergeCell ref="H166:J166"/>
    <mergeCell ref="M21:R21"/>
    <mergeCell ref="C111:F111"/>
    <mergeCell ref="H111:K111"/>
    <mergeCell ref="M111:N111"/>
    <mergeCell ref="N2:S2"/>
    <mergeCell ref="K160:N160"/>
  </mergeCells>
  <dataValidations count="18">
    <dataValidation type="decimal" allowBlank="1" showInputMessage="1" showErrorMessage="1" sqref="L154 J37:J38 J32:J35 J80:J83">
      <formula1>5</formula1>
      <formula2>75</formula2>
    </dataValidation>
    <dataValidation type="whole" allowBlank="1" showInputMessage="1" showErrorMessage="1" sqref="D154">
      <formula1>500</formula1>
      <formula2>5000</formula2>
    </dataValidation>
    <dataValidation type="whole" allowBlank="1" showInputMessage="1" showErrorMessage="1" sqref="C148 D101">
      <formula1>6</formula1>
      <formula2>24</formula2>
    </dataValidation>
    <dataValidation type="whole" allowBlank="1" showInputMessage="1" showErrorMessage="1" sqref="C146:C147 C38">
      <formula1>0</formula1>
      <formula2>84</formula2>
    </dataValidation>
    <dataValidation type="decimal" allowBlank="1" showInputMessage="1" showErrorMessage="1" sqref="F140 C144 C141:C142">
      <formula1>3</formula1>
      <formula2>25</formula2>
    </dataValidation>
    <dataValidation type="list" allowBlank="1" showInputMessage="1" showErrorMessage="1" sqref="G89">
      <formula1>"1.5,2,3"</formula1>
    </dataValidation>
    <dataValidation type="decimal" allowBlank="1" showInputMessage="1" showErrorMessage="1" sqref="D86">
      <formula1>4</formula1>
      <formula2>20</formula2>
    </dataValidation>
    <dataValidation errorStyle="warning" type="decimal" allowBlank="1" showInputMessage="1" showErrorMessage="1" error="GPI does not appear valid with this tank size.&#10;" sqref="Q96">
      <formula1>5</formula1>
      <formula2>75</formula2>
    </dataValidation>
    <dataValidation type="whole" allowBlank="1" showInputMessage="1" showErrorMessage="1" sqref="C35">
      <formula1>12</formula1>
      <formula2>60</formula2>
    </dataValidation>
    <dataValidation errorStyle="warning" type="whole" allowBlank="1" showInputMessage="1" showErrorMessage="1" error="# of trenches must be a whole number" sqref="C29">
      <formula1>1</formula1>
      <formula2>25</formula2>
    </dataValidation>
    <dataValidation type="list" allowBlank="1" showInputMessage="1" showErrorMessage="1" sqref="M21:R21">
      <formula1>"none, multiple tanks or compartments req'd, effluent filter &amp; alarm req'd"</formula1>
    </dataValidation>
    <dataValidation type="list" allowBlank="1" showInputMessage="1" showErrorMessage="1" sqref="C23">
      <formula1>"?,1.6,1.2,1.0,.78,.60,.50,.45,.30,.24,"</formula1>
    </dataValidation>
    <dataValidation type="list" allowBlank="1" showInputMessage="1" showErrorMessage="1" sqref="C18">
      <formula1>"Yes, No"</formula1>
    </dataValidation>
    <dataValidation type="list" allowBlank="1" showInputMessage="1" showErrorMessage="1" sqref="C14">
      <formula1>"?,1,2,3,4,5,6,7,n/a,  "</formula1>
    </dataValidation>
    <dataValidation type="list" allowBlank="1" showInputMessage="1" showErrorMessage="1" sqref="G14">
      <formula1>"I,II,III,IV,V"</formula1>
    </dataValidation>
    <dataValidation type="list" allowBlank="1" showInputMessage="1" showErrorMessage="1" sqref="I14:K14">
      <formula1>"Residential, Other Establishment"</formula1>
    </dataValidation>
    <dataValidation type="list" allowBlank="1" showInputMessage="1" showErrorMessage="1" sqref="I23">
      <formula1>"6,12,18,24"</formula1>
    </dataValidation>
    <dataValidation type="list" allowBlank="1" showInputMessage="1" showErrorMessage="1" sqref="M98:P98">
      <formula1>"REQUIRED Time Dosing of:, Optional Time Dosing of:"</formula1>
    </dataValidation>
  </dataValidations>
  <printOptions/>
  <pageMargins left="0.4" right="0.4" top="0.65" bottom="0.65" header="0.5" footer="0.5"/>
  <pageSetup fitToHeight="4" horizontalDpi="600" verticalDpi="600" orientation="portrait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showGridLines="0" showRowColHeaders="0" workbookViewId="0" topLeftCell="A1">
      <selection activeCell="C5" sqref="C5:E5"/>
    </sheetView>
  </sheetViews>
  <sheetFormatPr defaultColWidth="9.140625" defaultRowHeight="12.75"/>
  <cols>
    <col min="1" max="1" width="9.8515625" style="236" customWidth="1"/>
    <col min="2" max="2" width="14.28125" style="236" customWidth="1"/>
    <col min="3" max="3" width="9.8515625" style="236" customWidth="1"/>
    <col min="4" max="4" width="15.00390625" style="236" customWidth="1"/>
    <col min="5" max="6" width="7.8515625" style="236" customWidth="1"/>
    <col min="7" max="7" width="4.8515625" style="236" customWidth="1"/>
    <col min="8" max="8" width="6.00390625" style="236" customWidth="1"/>
    <col min="9" max="9" width="9.57421875" style="236" customWidth="1"/>
    <col min="10" max="10" width="10.421875" style="236" customWidth="1"/>
    <col min="11" max="16384" width="9.140625" style="236" customWidth="1"/>
  </cols>
  <sheetData>
    <row r="1" spans="1:10" ht="25.5">
      <c r="A1" s="348" t="s">
        <v>267</v>
      </c>
      <c r="B1" s="348"/>
      <c r="C1" s="349"/>
      <c r="D1" s="349"/>
      <c r="E1" s="349"/>
      <c r="F1" s="349"/>
      <c r="G1" s="349"/>
      <c r="H1" s="349"/>
      <c r="I1" s="349"/>
      <c r="J1" s="349"/>
    </row>
    <row r="2" spans="1:10" ht="14.25" customHeight="1">
      <c r="A2" s="275"/>
      <c r="B2" s="275"/>
      <c r="C2" s="276"/>
      <c r="D2" s="276"/>
      <c r="E2" s="276"/>
      <c r="F2" s="276"/>
      <c r="G2" s="276"/>
      <c r="H2" s="276"/>
      <c r="I2" s="276"/>
      <c r="J2" s="237" t="s">
        <v>268</v>
      </c>
    </row>
    <row r="3" spans="1:10" ht="15.75" customHeight="1">
      <c r="A3" s="344" t="s">
        <v>198</v>
      </c>
      <c r="B3" s="345"/>
      <c r="C3" s="346"/>
      <c r="D3" s="346"/>
      <c r="E3" s="346"/>
      <c r="F3" s="346"/>
      <c r="G3" s="346"/>
      <c r="H3" s="346"/>
      <c r="I3" s="346"/>
      <c r="J3" s="347"/>
    </row>
    <row r="4" spans="1:10" ht="9" customHeight="1">
      <c r="A4" s="238" t="s">
        <v>18</v>
      </c>
      <c r="B4" s="239"/>
      <c r="C4" s="240"/>
      <c r="D4" s="240"/>
      <c r="E4" s="240"/>
      <c r="F4" s="240"/>
      <c r="G4" s="240"/>
      <c r="H4" s="240"/>
      <c r="I4" s="240"/>
      <c r="J4" s="241"/>
    </row>
    <row r="5" spans="1:12" ht="22.5" customHeight="1">
      <c r="A5" s="238" t="s">
        <v>301</v>
      </c>
      <c r="B5" s="239"/>
      <c r="C5" s="341" t="str">
        <f>'Gravity trench'!F4</f>
        <v> </v>
      </c>
      <c r="D5" s="341"/>
      <c r="E5" s="341"/>
      <c r="F5" s="240"/>
      <c r="H5" s="242" t="s">
        <v>15</v>
      </c>
      <c r="I5" s="350" t="str">
        <f>'Gravity trench'!M4</f>
        <v> </v>
      </c>
      <c r="J5" s="351"/>
      <c r="L5" s="236" t="s">
        <v>18</v>
      </c>
    </row>
    <row r="6" spans="1:10" ht="22.5" customHeight="1">
      <c r="A6" s="238" t="s">
        <v>302</v>
      </c>
      <c r="B6" s="239"/>
      <c r="C6" s="352" t="str">
        <f>'Gravity trench'!F6</f>
        <v> </v>
      </c>
      <c r="D6" s="352"/>
      <c r="E6" s="352"/>
      <c r="F6" s="240"/>
      <c r="G6" s="240"/>
      <c r="H6" s="240"/>
      <c r="I6" s="243"/>
      <c r="J6" s="244"/>
    </row>
    <row r="7" spans="1:10" ht="15" customHeight="1">
      <c r="A7" s="245"/>
      <c r="B7" s="246"/>
      <c r="C7" s="246"/>
      <c r="D7" s="246"/>
      <c r="E7" s="246"/>
      <c r="F7" s="246"/>
      <c r="G7" s="246"/>
      <c r="H7" s="246"/>
      <c r="I7" s="246"/>
      <c r="J7" s="247"/>
    </row>
    <row r="8" spans="1:10" ht="18" customHeight="1">
      <c r="A8" s="240"/>
      <c r="B8" s="240"/>
      <c r="C8" s="240"/>
      <c r="D8" s="240"/>
      <c r="E8" s="240"/>
      <c r="F8" s="240"/>
      <c r="G8" s="240"/>
      <c r="H8" s="240"/>
      <c r="I8" s="240"/>
      <c r="J8" s="240"/>
    </row>
    <row r="9" spans="1:10" ht="15.75">
      <c r="A9" s="248"/>
      <c r="B9" s="270"/>
      <c r="C9" s="271"/>
      <c r="D9" s="271"/>
      <c r="E9" s="269" t="s">
        <v>269</v>
      </c>
      <c r="F9" s="271"/>
      <c r="G9" s="249"/>
      <c r="H9" s="250"/>
      <c r="I9" s="250"/>
      <c r="J9" s="272"/>
    </row>
    <row r="10" spans="1:10" ht="15.75" customHeight="1">
      <c r="A10" s="238" t="s">
        <v>18</v>
      </c>
      <c r="B10" s="239"/>
      <c r="C10" s="240"/>
      <c r="D10" s="240"/>
      <c r="E10" s="240"/>
      <c r="F10" s="240"/>
      <c r="G10" s="240"/>
      <c r="H10" s="240"/>
      <c r="I10" s="240"/>
      <c r="J10" s="241"/>
    </row>
    <row r="11" spans="1:10" s="252" customFormat="1" ht="12" customHeight="1">
      <c r="A11" s="238" t="s">
        <v>270</v>
      </c>
      <c r="B11" s="239"/>
      <c r="C11" s="239" t="s">
        <v>18</v>
      </c>
      <c r="D11" s="239" t="s">
        <v>18</v>
      </c>
      <c r="E11" s="239" t="s">
        <v>18</v>
      </c>
      <c r="F11" s="239"/>
      <c r="G11" s="239" t="s">
        <v>18</v>
      </c>
      <c r="H11" s="239"/>
      <c r="I11" s="239" t="s">
        <v>18</v>
      </c>
      <c r="J11" s="251" t="s">
        <v>18</v>
      </c>
    </row>
    <row r="12" spans="1:13" ht="12" customHeight="1">
      <c r="A12" s="253"/>
      <c r="B12" s="240"/>
      <c r="C12" s="240"/>
      <c r="D12" s="239" t="s">
        <v>18</v>
      </c>
      <c r="E12" s="240"/>
      <c r="F12" s="240"/>
      <c r="G12" s="240"/>
      <c r="H12" s="240"/>
      <c r="I12" s="240"/>
      <c r="J12" s="241"/>
      <c r="L12" s="252"/>
      <c r="M12" s="252"/>
    </row>
    <row r="13" spans="1:10" s="252" customFormat="1" ht="12" customHeight="1">
      <c r="A13" s="238" t="s">
        <v>271</v>
      </c>
      <c r="B13" s="239"/>
      <c r="C13" s="239" t="s">
        <v>18</v>
      </c>
      <c r="D13" s="239" t="s">
        <v>18</v>
      </c>
      <c r="E13" s="239" t="s">
        <v>18</v>
      </c>
      <c r="F13" s="239"/>
      <c r="G13" s="239" t="s">
        <v>18</v>
      </c>
      <c r="H13" s="239"/>
      <c r="I13" s="239"/>
      <c r="J13" s="251"/>
    </row>
    <row r="14" spans="1:10" s="252" customFormat="1" ht="12" customHeight="1">
      <c r="A14" s="238" t="s">
        <v>18</v>
      </c>
      <c r="B14" s="239"/>
      <c r="C14" s="239" t="s">
        <v>18</v>
      </c>
      <c r="D14" s="239" t="s">
        <v>18</v>
      </c>
      <c r="E14" s="239"/>
      <c r="F14" s="239"/>
      <c r="G14" s="239"/>
      <c r="H14" s="239"/>
      <c r="I14" s="239"/>
      <c r="J14" s="251"/>
    </row>
    <row r="15" spans="1:10" s="252" customFormat="1" ht="12" customHeight="1">
      <c r="A15" s="238" t="s">
        <v>272</v>
      </c>
      <c r="B15" s="239"/>
      <c r="C15" s="246" t="s">
        <v>18</v>
      </c>
      <c r="D15" s="239" t="s">
        <v>18</v>
      </c>
      <c r="E15" s="242" t="s">
        <v>273</v>
      </c>
      <c r="F15" s="254" t="s">
        <v>18</v>
      </c>
      <c r="G15" s="353" t="s">
        <v>274</v>
      </c>
      <c r="H15" s="354"/>
      <c r="I15" s="255" t="s">
        <v>275</v>
      </c>
      <c r="J15" s="251"/>
    </row>
    <row r="16" spans="1:10" ht="15" customHeight="1">
      <c r="A16" s="245"/>
      <c r="B16" s="246"/>
      <c r="C16" s="246"/>
      <c r="D16" s="246"/>
      <c r="E16" s="246"/>
      <c r="F16" s="246"/>
      <c r="G16" s="246"/>
      <c r="H16" s="246"/>
      <c r="I16" s="246"/>
      <c r="J16" s="247"/>
    </row>
    <row r="17" spans="1:10" ht="21" customHeight="1">
      <c r="A17" s="240"/>
      <c r="B17" s="240"/>
      <c r="C17" s="240"/>
      <c r="D17" s="240"/>
      <c r="E17" s="240"/>
      <c r="F17" s="240"/>
      <c r="G17" s="240"/>
      <c r="H17" s="240"/>
      <c r="I17" s="240"/>
      <c r="J17" s="240"/>
    </row>
    <row r="18" spans="1:10" ht="15.75">
      <c r="A18" s="344" t="s">
        <v>276</v>
      </c>
      <c r="B18" s="345"/>
      <c r="C18" s="346"/>
      <c r="D18" s="346"/>
      <c r="E18" s="346"/>
      <c r="F18" s="346"/>
      <c r="G18" s="346"/>
      <c r="H18" s="346"/>
      <c r="I18" s="346"/>
      <c r="J18" s="347"/>
    </row>
    <row r="19" spans="1:10" s="252" customFormat="1" ht="8.25" customHeight="1">
      <c r="A19" s="256" t="s">
        <v>18</v>
      </c>
      <c r="B19" s="239"/>
      <c r="C19" s="239"/>
      <c r="D19" s="239"/>
      <c r="E19" s="239"/>
      <c r="F19" s="239"/>
      <c r="G19" s="239"/>
      <c r="H19" s="239"/>
      <c r="I19" s="239"/>
      <c r="J19" s="251"/>
    </row>
    <row r="20" spans="1:10" ht="12.75" customHeight="1">
      <c r="A20" s="253"/>
      <c r="B20" s="240"/>
      <c r="C20" s="239"/>
      <c r="D20" s="242" t="s">
        <v>303</v>
      </c>
      <c r="E20" s="273"/>
      <c r="F20" s="277"/>
      <c r="H20" s="242" t="s">
        <v>304</v>
      </c>
      <c r="I20" s="273"/>
      <c r="J20" s="251"/>
    </row>
    <row r="21" spans="1:10" ht="15.75" customHeight="1">
      <c r="A21" s="257" t="s">
        <v>143</v>
      </c>
      <c r="B21" s="274" t="s">
        <v>144</v>
      </c>
      <c r="C21" s="258" t="s">
        <v>277</v>
      </c>
      <c r="D21" s="274" t="s">
        <v>278</v>
      </c>
      <c r="E21" s="342" t="s">
        <v>305</v>
      </c>
      <c r="F21" s="342"/>
      <c r="G21" s="343" t="s">
        <v>279</v>
      </c>
      <c r="H21" s="343"/>
      <c r="I21" s="274" t="s">
        <v>280</v>
      </c>
      <c r="J21" s="259" t="s">
        <v>281</v>
      </c>
    </row>
    <row r="22" spans="1:13" ht="70.5" customHeight="1">
      <c r="A22" s="280" t="s">
        <v>18</v>
      </c>
      <c r="B22" s="260" t="s">
        <v>18</v>
      </c>
      <c r="C22" s="260" t="s">
        <v>282</v>
      </c>
      <c r="D22" s="261"/>
      <c r="E22" s="335" t="s">
        <v>18</v>
      </c>
      <c r="F22" s="336"/>
      <c r="G22" s="337" t="s">
        <v>283</v>
      </c>
      <c r="H22" s="338"/>
      <c r="I22" s="262" t="s">
        <v>284</v>
      </c>
      <c r="J22" s="263" t="s">
        <v>285</v>
      </c>
      <c r="L22" s="240"/>
      <c r="M22" s="240"/>
    </row>
    <row r="23" spans="1:13" ht="70.5" customHeight="1">
      <c r="A23" s="280" t="s">
        <v>18</v>
      </c>
      <c r="B23" s="260" t="s">
        <v>18</v>
      </c>
      <c r="C23" s="260" t="s">
        <v>282</v>
      </c>
      <c r="D23" s="261" t="s">
        <v>18</v>
      </c>
      <c r="E23" s="335" t="s">
        <v>18</v>
      </c>
      <c r="F23" s="336"/>
      <c r="G23" s="337" t="s">
        <v>283</v>
      </c>
      <c r="H23" s="338"/>
      <c r="I23" s="262" t="s">
        <v>284</v>
      </c>
      <c r="J23" s="263" t="s">
        <v>285</v>
      </c>
      <c r="L23" s="240"/>
      <c r="M23" s="240"/>
    </row>
    <row r="24" spans="1:13" ht="70.5" customHeight="1">
      <c r="A24" s="280" t="s">
        <v>18</v>
      </c>
      <c r="B24" s="260" t="s">
        <v>18</v>
      </c>
      <c r="C24" s="260" t="s">
        <v>282</v>
      </c>
      <c r="D24" s="261" t="s">
        <v>18</v>
      </c>
      <c r="E24" s="335" t="s">
        <v>18</v>
      </c>
      <c r="F24" s="336"/>
      <c r="G24" s="337" t="s">
        <v>283</v>
      </c>
      <c r="H24" s="338"/>
      <c r="I24" s="262" t="s">
        <v>284</v>
      </c>
      <c r="J24" s="263" t="s">
        <v>285</v>
      </c>
      <c r="L24" s="240"/>
      <c r="M24" s="240"/>
    </row>
    <row r="25" spans="1:13" ht="70.5" customHeight="1">
      <c r="A25" s="280" t="s">
        <v>18</v>
      </c>
      <c r="B25" s="260" t="s">
        <v>18</v>
      </c>
      <c r="C25" s="260" t="s">
        <v>282</v>
      </c>
      <c r="D25" s="261" t="s">
        <v>18</v>
      </c>
      <c r="E25" s="335" t="s">
        <v>18</v>
      </c>
      <c r="F25" s="336"/>
      <c r="G25" s="337" t="s">
        <v>283</v>
      </c>
      <c r="H25" s="338"/>
      <c r="I25" s="262" t="s">
        <v>284</v>
      </c>
      <c r="J25" s="263" t="s">
        <v>285</v>
      </c>
      <c r="L25" s="240"/>
      <c r="M25" s="240"/>
    </row>
    <row r="26" spans="1:13" ht="70.5" customHeight="1">
      <c r="A26" s="280" t="s">
        <v>18</v>
      </c>
      <c r="B26" s="260" t="s">
        <v>18</v>
      </c>
      <c r="C26" s="260" t="s">
        <v>282</v>
      </c>
      <c r="D26" s="261" t="s">
        <v>18</v>
      </c>
      <c r="E26" s="335" t="s">
        <v>18</v>
      </c>
      <c r="F26" s="336"/>
      <c r="G26" s="337" t="s">
        <v>283</v>
      </c>
      <c r="H26" s="338"/>
      <c r="I26" s="262" t="s">
        <v>284</v>
      </c>
      <c r="J26" s="263" t="s">
        <v>285</v>
      </c>
      <c r="L26" s="240"/>
      <c r="M26" s="240"/>
    </row>
    <row r="27" spans="1:13" ht="17.25" customHeight="1">
      <c r="A27" s="264"/>
      <c r="B27" s="239"/>
      <c r="C27" s="239"/>
      <c r="D27" s="239"/>
      <c r="E27" s="239"/>
      <c r="F27" s="239"/>
      <c r="G27" s="239"/>
      <c r="H27" s="239"/>
      <c r="I27" s="239"/>
      <c r="J27" s="251"/>
      <c r="L27" s="240"/>
      <c r="M27" s="240"/>
    </row>
    <row r="28" spans="1:10" ht="18" customHeight="1">
      <c r="A28" s="238" t="s">
        <v>14</v>
      </c>
      <c r="B28" s="239" t="s">
        <v>18</v>
      </c>
      <c r="C28" s="239"/>
      <c r="D28" s="239"/>
      <c r="E28" s="239"/>
      <c r="F28" s="239"/>
      <c r="G28" s="239"/>
      <c r="H28" s="239"/>
      <c r="I28" s="239"/>
      <c r="J28" s="251"/>
    </row>
    <row r="29" spans="1:10" ht="25.5" customHeight="1">
      <c r="A29" s="245"/>
      <c r="B29" s="246" t="s">
        <v>18</v>
      </c>
      <c r="C29" s="246"/>
      <c r="D29" s="246"/>
      <c r="E29" s="246"/>
      <c r="F29" s="246"/>
      <c r="G29" s="246"/>
      <c r="H29" s="246"/>
      <c r="I29" s="246"/>
      <c r="J29" s="247"/>
    </row>
    <row r="30" spans="1:10" ht="15.75">
      <c r="A30" s="248" t="str">
        <f>C6</f>
        <v> </v>
      </c>
      <c r="B30" s="270"/>
      <c r="C30" s="271"/>
      <c r="D30" s="278"/>
      <c r="E30" s="269" t="s">
        <v>286</v>
      </c>
      <c r="F30" s="271"/>
      <c r="G30" s="271"/>
      <c r="H30" s="271"/>
      <c r="I30" s="271"/>
      <c r="J30" s="272"/>
    </row>
    <row r="31" spans="1:10" s="252" customFormat="1" ht="8.25" customHeight="1">
      <c r="A31" s="256" t="s">
        <v>18</v>
      </c>
      <c r="B31" s="239"/>
      <c r="C31" s="239"/>
      <c r="D31" s="239"/>
      <c r="E31" s="239"/>
      <c r="F31" s="239"/>
      <c r="G31" s="239"/>
      <c r="H31" s="239"/>
      <c r="I31" s="239"/>
      <c r="J31" s="251"/>
    </row>
    <row r="32" spans="1:10" ht="12.75" customHeight="1">
      <c r="A32" s="253"/>
      <c r="B32" s="240"/>
      <c r="C32" s="239"/>
      <c r="D32" s="242" t="s">
        <v>303</v>
      </c>
      <c r="E32" s="246"/>
      <c r="H32" s="242" t="s">
        <v>304</v>
      </c>
      <c r="I32" s="273"/>
      <c r="J32" s="251"/>
    </row>
    <row r="33" spans="1:10" ht="15.75" customHeight="1">
      <c r="A33" s="257" t="s">
        <v>143</v>
      </c>
      <c r="B33" s="274" t="s">
        <v>144</v>
      </c>
      <c r="C33" s="258" t="s">
        <v>277</v>
      </c>
      <c r="D33" s="274" t="s">
        <v>278</v>
      </c>
      <c r="E33" s="342" t="s">
        <v>305</v>
      </c>
      <c r="F33" s="342"/>
      <c r="G33" s="343" t="s">
        <v>279</v>
      </c>
      <c r="H33" s="343"/>
      <c r="I33" s="274" t="s">
        <v>280</v>
      </c>
      <c r="J33" s="259" t="s">
        <v>281</v>
      </c>
    </row>
    <row r="34" spans="1:13" ht="55.5" customHeight="1">
      <c r="A34" s="280" t="s">
        <v>18</v>
      </c>
      <c r="B34" s="260" t="s">
        <v>18</v>
      </c>
      <c r="C34" s="260" t="s">
        <v>282</v>
      </c>
      <c r="D34" s="261" t="s">
        <v>18</v>
      </c>
      <c r="E34" s="335" t="s">
        <v>18</v>
      </c>
      <c r="F34" s="336"/>
      <c r="G34" s="337" t="s">
        <v>283</v>
      </c>
      <c r="H34" s="338"/>
      <c r="I34" s="262" t="s">
        <v>284</v>
      </c>
      <c r="J34" s="263" t="s">
        <v>285</v>
      </c>
      <c r="L34" s="240"/>
      <c r="M34" s="240"/>
    </row>
    <row r="35" spans="1:13" ht="55.5" customHeight="1">
      <c r="A35" s="280" t="s">
        <v>18</v>
      </c>
      <c r="B35" s="260" t="s">
        <v>18</v>
      </c>
      <c r="C35" s="260" t="s">
        <v>282</v>
      </c>
      <c r="D35" s="261" t="s">
        <v>18</v>
      </c>
      <c r="E35" s="335" t="s">
        <v>18</v>
      </c>
      <c r="F35" s="336"/>
      <c r="G35" s="337" t="s">
        <v>283</v>
      </c>
      <c r="H35" s="338"/>
      <c r="I35" s="262" t="s">
        <v>284</v>
      </c>
      <c r="J35" s="263" t="s">
        <v>285</v>
      </c>
      <c r="L35" s="240"/>
      <c r="M35" s="240"/>
    </row>
    <row r="36" spans="1:13" ht="55.5" customHeight="1">
      <c r="A36" s="280" t="s">
        <v>18</v>
      </c>
      <c r="B36" s="260" t="s">
        <v>18</v>
      </c>
      <c r="C36" s="260" t="s">
        <v>282</v>
      </c>
      <c r="D36" s="261" t="s">
        <v>18</v>
      </c>
      <c r="E36" s="335" t="s">
        <v>18</v>
      </c>
      <c r="F36" s="336"/>
      <c r="G36" s="337" t="s">
        <v>283</v>
      </c>
      <c r="H36" s="338"/>
      <c r="I36" s="262" t="s">
        <v>284</v>
      </c>
      <c r="J36" s="263" t="s">
        <v>285</v>
      </c>
      <c r="L36" s="240"/>
      <c r="M36" s="240"/>
    </row>
    <row r="37" spans="1:13" ht="55.5" customHeight="1">
      <c r="A37" s="280" t="s">
        <v>18</v>
      </c>
      <c r="B37" s="260" t="s">
        <v>18</v>
      </c>
      <c r="C37" s="260" t="s">
        <v>282</v>
      </c>
      <c r="D37" s="261" t="s">
        <v>18</v>
      </c>
      <c r="E37" s="335" t="s">
        <v>18</v>
      </c>
      <c r="F37" s="336"/>
      <c r="G37" s="337" t="s">
        <v>283</v>
      </c>
      <c r="H37" s="338"/>
      <c r="I37" s="262" t="s">
        <v>284</v>
      </c>
      <c r="J37" s="263" t="s">
        <v>285</v>
      </c>
      <c r="L37" s="240"/>
      <c r="M37" s="240"/>
    </row>
    <row r="38" spans="1:13" ht="55.5" customHeight="1">
      <c r="A38" s="280" t="s">
        <v>18</v>
      </c>
      <c r="B38" s="260" t="s">
        <v>18</v>
      </c>
      <c r="C38" s="260" t="s">
        <v>282</v>
      </c>
      <c r="D38" s="261" t="s">
        <v>18</v>
      </c>
      <c r="E38" s="335" t="s">
        <v>18</v>
      </c>
      <c r="F38" s="336"/>
      <c r="G38" s="337" t="s">
        <v>283</v>
      </c>
      <c r="H38" s="338"/>
      <c r="I38" s="262" t="s">
        <v>284</v>
      </c>
      <c r="J38" s="263" t="s">
        <v>285</v>
      </c>
      <c r="L38" s="240"/>
      <c r="M38" s="240"/>
    </row>
    <row r="39" spans="1:10" ht="15.75" customHeight="1">
      <c r="A39" s="248" t="str">
        <f>C6</f>
        <v> </v>
      </c>
      <c r="B39" s="270"/>
      <c r="C39" s="271"/>
      <c r="D39" s="271"/>
      <c r="E39" s="269" t="s">
        <v>287</v>
      </c>
      <c r="F39" s="271"/>
      <c r="G39" s="271"/>
      <c r="H39" s="271"/>
      <c r="I39" s="271"/>
      <c r="J39" s="272"/>
    </row>
    <row r="40" spans="1:10" ht="8.25" customHeight="1">
      <c r="A40" s="256" t="s">
        <v>18</v>
      </c>
      <c r="B40" s="239"/>
      <c r="C40" s="239"/>
      <c r="D40" s="239"/>
      <c r="E40" s="239"/>
      <c r="F40" s="239"/>
      <c r="G40" s="239"/>
      <c r="H40" s="239"/>
      <c r="I40" s="239"/>
      <c r="J40" s="251"/>
    </row>
    <row r="41" spans="1:10" ht="12.75" customHeight="1">
      <c r="A41" s="253"/>
      <c r="B41" s="240"/>
      <c r="C41" s="239"/>
      <c r="D41" s="242" t="s">
        <v>303</v>
      </c>
      <c r="E41" s="246"/>
      <c r="H41" s="242" t="s">
        <v>304</v>
      </c>
      <c r="I41" s="273"/>
      <c r="J41" s="251"/>
    </row>
    <row r="42" spans="1:10" ht="15.75" customHeight="1">
      <c r="A42" s="257" t="s">
        <v>143</v>
      </c>
      <c r="B42" s="274" t="s">
        <v>144</v>
      </c>
      <c r="C42" s="258" t="s">
        <v>277</v>
      </c>
      <c r="D42" s="274" t="s">
        <v>278</v>
      </c>
      <c r="E42" s="342" t="s">
        <v>305</v>
      </c>
      <c r="F42" s="342"/>
      <c r="G42" s="343" t="s">
        <v>279</v>
      </c>
      <c r="H42" s="343"/>
      <c r="I42" s="274" t="s">
        <v>280</v>
      </c>
      <c r="J42" s="259" t="s">
        <v>281</v>
      </c>
    </row>
    <row r="43" spans="1:10" ht="55.5" customHeight="1">
      <c r="A43" s="280" t="s">
        <v>18</v>
      </c>
      <c r="B43" s="260" t="s">
        <v>18</v>
      </c>
      <c r="C43" s="260" t="s">
        <v>282</v>
      </c>
      <c r="D43" s="261" t="s">
        <v>18</v>
      </c>
      <c r="E43" s="335" t="s">
        <v>18</v>
      </c>
      <c r="F43" s="336"/>
      <c r="G43" s="337" t="s">
        <v>283</v>
      </c>
      <c r="H43" s="338"/>
      <c r="I43" s="262" t="s">
        <v>284</v>
      </c>
      <c r="J43" s="263" t="s">
        <v>285</v>
      </c>
    </row>
    <row r="44" spans="1:10" ht="54.75" customHeight="1">
      <c r="A44" s="280" t="s">
        <v>18</v>
      </c>
      <c r="B44" s="260" t="s">
        <v>18</v>
      </c>
      <c r="C44" s="260" t="s">
        <v>282</v>
      </c>
      <c r="D44" s="261" t="s">
        <v>18</v>
      </c>
      <c r="E44" s="335" t="s">
        <v>18</v>
      </c>
      <c r="F44" s="336"/>
      <c r="G44" s="337" t="s">
        <v>283</v>
      </c>
      <c r="H44" s="338"/>
      <c r="I44" s="262" t="s">
        <v>284</v>
      </c>
      <c r="J44" s="263" t="s">
        <v>285</v>
      </c>
    </row>
    <row r="45" spans="1:10" ht="55.5" customHeight="1">
      <c r="A45" s="280" t="s">
        <v>18</v>
      </c>
      <c r="B45" s="260" t="s">
        <v>18</v>
      </c>
      <c r="C45" s="260" t="s">
        <v>282</v>
      </c>
      <c r="D45" s="261" t="s">
        <v>18</v>
      </c>
      <c r="E45" s="335" t="s">
        <v>18</v>
      </c>
      <c r="F45" s="336"/>
      <c r="G45" s="337" t="s">
        <v>283</v>
      </c>
      <c r="H45" s="338"/>
      <c r="I45" s="262" t="s">
        <v>284</v>
      </c>
      <c r="J45" s="263" t="s">
        <v>285</v>
      </c>
    </row>
    <row r="46" spans="1:10" ht="55.5" customHeight="1">
      <c r="A46" s="280" t="s">
        <v>18</v>
      </c>
      <c r="B46" s="260" t="s">
        <v>18</v>
      </c>
      <c r="C46" s="260" t="s">
        <v>282</v>
      </c>
      <c r="D46" s="261" t="s">
        <v>18</v>
      </c>
      <c r="E46" s="335" t="s">
        <v>18</v>
      </c>
      <c r="F46" s="336"/>
      <c r="G46" s="337" t="s">
        <v>283</v>
      </c>
      <c r="H46" s="338"/>
      <c r="I46" s="262" t="s">
        <v>284</v>
      </c>
      <c r="J46" s="263" t="s">
        <v>285</v>
      </c>
    </row>
    <row r="47" spans="1:10" ht="55.5" customHeight="1">
      <c r="A47" s="280" t="s">
        <v>18</v>
      </c>
      <c r="B47" s="260" t="s">
        <v>18</v>
      </c>
      <c r="C47" s="260" t="s">
        <v>282</v>
      </c>
      <c r="D47" s="261" t="s">
        <v>18</v>
      </c>
      <c r="E47" s="335" t="s">
        <v>18</v>
      </c>
      <c r="F47" s="336"/>
      <c r="G47" s="337" t="s">
        <v>283</v>
      </c>
      <c r="H47" s="338"/>
      <c r="I47" s="262" t="s">
        <v>284</v>
      </c>
      <c r="J47" s="263" t="s">
        <v>285</v>
      </c>
    </row>
    <row r="48" spans="1:10" ht="15.75">
      <c r="A48" s="265"/>
      <c r="B48" s="239"/>
      <c r="C48" s="239"/>
      <c r="D48" s="239"/>
      <c r="E48" s="239"/>
      <c r="F48" s="239"/>
      <c r="G48" s="239"/>
      <c r="H48" s="239"/>
      <c r="I48" s="239"/>
      <c r="J48" s="239"/>
    </row>
    <row r="49" ht="15.75">
      <c r="A49" s="266" t="s">
        <v>288</v>
      </c>
    </row>
    <row r="50" spans="1:5" ht="15.75">
      <c r="A50" s="266"/>
      <c r="B50" s="236" t="s">
        <v>18</v>
      </c>
      <c r="E50" s="236" t="s">
        <v>18</v>
      </c>
    </row>
    <row r="51" spans="1:10" ht="15.75">
      <c r="A51" s="339" t="str">
        <f>'Gravity trench'!C111</f>
        <v>  </v>
      </c>
      <c r="B51" s="340"/>
      <c r="C51" s="340"/>
      <c r="E51" s="341" t="str">
        <f>'Gravity trench'!H111</f>
        <v> </v>
      </c>
      <c r="F51" s="341"/>
      <c r="G51" s="341"/>
      <c r="H51" s="341"/>
      <c r="I51" s="240"/>
      <c r="J51" s="268" t="str">
        <f>'Gravity trench'!M111</f>
        <v> </v>
      </c>
    </row>
    <row r="52" spans="1:10" ht="15.75">
      <c r="A52" s="252" t="s">
        <v>64</v>
      </c>
      <c r="E52" s="252" t="s">
        <v>65</v>
      </c>
      <c r="F52" s="252"/>
      <c r="J52" s="252" t="s">
        <v>289</v>
      </c>
    </row>
    <row r="53" spans="1:10" ht="15.75">
      <c r="A53" s="248" t="str">
        <f>C6</f>
        <v> </v>
      </c>
      <c r="B53" s="270"/>
      <c r="C53" s="271"/>
      <c r="D53" s="278"/>
      <c r="E53" s="269" t="s">
        <v>306</v>
      </c>
      <c r="F53" s="271"/>
      <c r="G53" s="271"/>
      <c r="H53" s="271"/>
      <c r="I53" s="271"/>
      <c r="J53" s="272"/>
    </row>
    <row r="54" spans="1:10" ht="15.75">
      <c r="A54" s="253"/>
      <c r="B54" s="240"/>
      <c r="C54" s="239"/>
      <c r="D54" s="242" t="s">
        <v>303</v>
      </c>
      <c r="E54" s="246"/>
      <c r="H54" s="242" t="s">
        <v>304</v>
      </c>
      <c r="I54" s="273"/>
      <c r="J54" s="251"/>
    </row>
    <row r="55" spans="1:10" ht="25.5">
      <c r="A55" s="257" t="s">
        <v>143</v>
      </c>
      <c r="B55" s="274" t="s">
        <v>144</v>
      </c>
      <c r="C55" s="258" t="s">
        <v>277</v>
      </c>
      <c r="D55" s="274" t="s">
        <v>278</v>
      </c>
      <c r="E55" s="342" t="s">
        <v>305</v>
      </c>
      <c r="F55" s="342"/>
      <c r="G55" s="343" t="s">
        <v>279</v>
      </c>
      <c r="H55" s="343"/>
      <c r="I55" s="274" t="s">
        <v>280</v>
      </c>
      <c r="J55" s="259" t="s">
        <v>281</v>
      </c>
    </row>
    <row r="56" spans="1:10" ht="56.25">
      <c r="A56" s="280" t="s">
        <v>18</v>
      </c>
      <c r="B56" s="260" t="s">
        <v>18</v>
      </c>
      <c r="C56" s="260" t="s">
        <v>282</v>
      </c>
      <c r="D56" s="261" t="s">
        <v>18</v>
      </c>
      <c r="E56" s="335" t="s">
        <v>18</v>
      </c>
      <c r="F56" s="336"/>
      <c r="G56" s="337" t="s">
        <v>283</v>
      </c>
      <c r="H56" s="338"/>
      <c r="I56" s="262" t="s">
        <v>284</v>
      </c>
      <c r="J56" s="263" t="s">
        <v>285</v>
      </c>
    </row>
    <row r="57" spans="1:10" ht="56.25">
      <c r="A57" s="280" t="s">
        <v>18</v>
      </c>
      <c r="B57" s="260" t="s">
        <v>18</v>
      </c>
      <c r="C57" s="260" t="s">
        <v>282</v>
      </c>
      <c r="D57" s="261" t="s">
        <v>18</v>
      </c>
      <c r="E57" s="335" t="s">
        <v>18</v>
      </c>
      <c r="F57" s="336"/>
      <c r="G57" s="337" t="s">
        <v>283</v>
      </c>
      <c r="H57" s="338"/>
      <c r="I57" s="262" t="s">
        <v>284</v>
      </c>
      <c r="J57" s="263" t="s">
        <v>285</v>
      </c>
    </row>
    <row r="58" spans="1:10" ht="56.25">
      <c r="A58" s="280" t="s">
        <v>18</v>
      </c>
      <c r="B58" s="260" t="s">
        <v>18</v>
      </c>
      <c r="C58" s="260" t="s">
        <v>282</v>
      </c>
      <c r="D58" s="261" t="s">
        <v>18</v>
      </c>
      <c r="E58" s="335" t="s">
        <v>18</v>
      </c>
      <c r="F58" s="336"/>
      <c r="G58" s="337" t="s">
        <v>283</v>
      </c>
      <c r="H58" s="338"/>
      <c r="I58" s="262" t="s">
        <v>284</v>
      </c>
      <c r="J58" s="263" t="s">
        <v>285</v>
      </c>
    </row>
    <row r="59" spans="1:10" ht="56.25">
      <c r="A59" s="280" t="s">
        <v>18</v>
      </c>
      <c r="B59" s="260" t="s">
        <v>18</v>
      </c>
      <c r="C59" s="260" t="s">
        <v>282</v>
      </c>
      <c r="D59" s="261" t="s">
        <v>18</v>
      </c>
      <c r="E59" s="335" t="s">
        <v>18</v>
      </c>
      <c r="F59" s="336"/>
      <c r="G59" s="337" t="s">
        <v>283</v>
      </c>
      <c r="H59" s="338"/>
      <c r="I59" s="262" t="s">
        <v>284</v>
      </c>
      <c r="J59" s="263" t="s">
        <v>285</v>
      </c>
    </row>
    <row r="60" spans="1:10" ht="56.25">
      <c r="A60" s="280" t="s">
        <v>18</v>
      </c>
      <c r="B60" s="260" t="s">
        <v>18</v>
      </c>
      <c r="C60" s="260" t="s">
        <v>282</v>
      </c>
      <c r="D60" s="261" t="s">
        <v>18</v>
      </c>
      <c r="E60" s="335" t="s">
        <v>18</v>
      </c>
      <c r="F60" s="336"/>
      <c r="G60" s="337" t="s">
        <v>283</v>
      </c>
      <c r="H60" s="338"/>
      <c r="I60" s="262" t="s">
        <v>284</v>
      </c>
      <c r="J60" s="263" t="s">
        <v>285</v>
      </c>
    </row>
    <row r="61" spans="1:10" ht="15.75">
      <c r="A61" s="248" t="str">
        <f>C6</f>
        <v> </v>
      </c>
      <c r="B61" s="270"/>
      <c r="C61" s="271"/>
      <c r="D61" s="271"/>
      <c r="E61" s="269" t="s">
        <v>307</v>
      </c>
      <c r="F61" s="271"/>
      <c r="G61" s="271"/>
      <c r="H61" s="271"/>
      <c r="I61" s="271"/>
      <c r="J61" s="272"/>
    </row>
    <row r="62" spans="1:10" ht="15.75">
      <c r="A62" s="253"/>
      <c r="B62" s="240"/>
      <c r="C62" s="239"/>
      <c r="D62" s="242" t="s">
        <v>303</v>
      </c>
      <c r="E62" s="246"/>
      <c r="H62" s="242" t="s">
        <v>304</v>
      </c>
      <c r="I62" s="273"/>
      <c r="J62" s="251"/>
    </row>
    <row r="63" spans="1:10" ht="25.5">
      <c r="A63" s="257" t="s">
        <v>143</v>
      </c>
      <c r="B63" s="274" t="s">
        <v>144</v>
      </c>
      <c r="C63" s="258" t="s">
        <v>277</v>
      </c>
      <c r="D63" s="274" t="s">
        <v>278</v>
      </c>
      <c r="E63" s="342" t="s">
        <v>305</v>
      </c>
      <c r="F63" s="342"/>
      <c r="G63" s="343" t="s">
        <v>279</v>
      </c>
      <c r="H63" s="343"/>
      <c r="I63" s="274" t="s">
        <v>280</v>
      </c>
      <c r="J63" s="259" t="s">
        <v>281</v>
      </c>
    </row>
    <row r="64" spans="1:10" ht="56.25">
      <c r="A64" s="280" t="s">
        <v>18</v>
      </c>
      <c r="B64" s="260" t="s">
        <v>18</v>
      </c>
      <c r="C64" s="260" t="s">
        <v>282</v>
      </c>
      <c r="D64" s="261" t="s">
        <v>18</v>
      </c>
      <c r="E64" s="335" t="s">
        <v>18</v>
      </c>
      <c r="F64" s="336"/>
      <c r="G64" s="337" t="s">
        <v>283</v>
      </c>
      <c r="H64" s="338"/>
      <c r="I64" s="262" t="s">
        <v>284</v>
      </c>
      <c r="J64" s="263" t="s">
        <v>285</v>
      </c>
    </row>
    <row r="65" spans="1:10" ht="56.25">
      <c r="A65" s="280" t="s">
        <v>18</v>
      </c>
      <c r="B65" s="260" t="s">
        <v>18</v>
      </c>
      <c r="C65" s="260" t="s">
        <v>282</v>
      </c>
      <c r="D65" s="261" t="s">
        <v>18</v>
      </c>
      <c r="E65" s="335" t="s">
        <v>18</v>
      </c>
      <c r="F65" s="336"/>
      <c r="G65" s="337" t="s">
        <v>283</v>
      </c>
      <c r="H65" s="338"/>
      <c r="I65" s="262" t="s">
        <v>284</v>
      </c>
      <c r="J65" s="263" t="s">
        <v>285</v>
      </c>
    </row>
    <row r="66" spans="1:10" ht="56.25">
      <c r="A66" s="280" t="s">
        <v>18</v>
      </c>
      <c r="B66" s="260" t="s">
        <v>18</v>
      </c>
      <c r="C66" s="260" t="s">
        <v>282</v>
      </c>
      <c r="D66" s="261" t="s">
        <v>18</v>
      </c>
      <c r="E66" s="335" t="s">
        <v>18</v>
      </c>
      <c r="F66" s="336"/>
      <c r="G66" s="337" t="s">
        <v>283</v>
      </c>
      <c r="H66" s="338"/>
      <c r="I66" s="262" t="s">
        <v>284</v>
      </c>
      <c r="J66" s="263" t="s">
        <v>285</v>
      </c>
    </row>
    <row r="67" spans="1:10" ht="56.25">
      <c r="A67" s="280" t="s">
        <v>18</v>
      </c>
      <c r="B67" s="260" t="s">
        <v>18</v>
      </c>
      <c r="C67" s="260" t="s">
        <v>282</v>
      </c>
      <c r="D67" s="261" t="s">
        <v>18</v>
      </c>
      <c r="E67" s="335" t="s">
        <v>18</v>
      </c>
      <c r="F67" s="336"/>
      <c r="G67" s="337" t="s">
        <v>283</v>
      </c>
      <c r="H67" s="338"/>
      <c r="I67" s="262" t="s">
        <v>284</v>
      </c>
      <c r="J67" s="263" t="s">
        <v>285</v>
      </c>
    </row>
    <row r="68" spans="1:10" ht="56.25">
      <c r="A68" s="280" t="s">
        <v>18</v>
      </c>
      <c r="B68" s="260" t="s">
        <v>18</v>
      </c>
      <c r="C68" s="260" t="s">
        <v>282</v>
      </c>
      <c r="D68" s="261" t="s">
        <v>18</v>
      </c>
      <c r="E68" s="335" t="s">
        <v>18</v>
      </c>
      <c r="F68" s="336"/>
      <c r="G68" s="337" t="s">
        <v>283</v>
      </c>
      <c r="H68" s="338"/>
      <c r="I68" s="262" t="s">
        <v>284</v>
      </c>
      <c r="J68" s="263" t="s">
        <v>285</v>
      </c>
    </row>
    <row r="69" spans="1:10" ht="15.75">
      <c r="A69" s="265"/>
      <c r="B69" s="239"/>
      <c r="C69" s="239"/>
      <c r="D69" s="239"/>
      <c r="E69" s="239"/>
      <c r="F69" s="239"/>
      <c r="G69" s="239"/>
      <c r="H69" s="239"/>
      <c r="I69" s="239"/>
      <c r="J69" s="239"/>
    </row>
    <row r="70" ht="15.75">
      <c r="A70" s="266" t="s">
        <v>288</v>
      </c>
    </row>
    <row r="71" spans="1:5" ht="15.75">
      <c r="A71" s="266"/>
      <c r="B71" s="236" t="s">
        <v>18</v>
      </c>
      <c r="E71" s="236" t="s">
        <v>18</v>
      </c>
    </row>
    <row r="72" spans="1:10" ht="15.75">
      <c r="A72" s="339" t="str">
        <f>'Gravity trench'!C111</f>
        <v>  </v>
      </c>
      <c r="B72" s="340"/>
      <c r="C72" s="340"/>
      <c r="E72" s="341" t="str">
        <f>'Gravity trench'!H111</f>
        <v> </v>
      </c>
      <c r="F72" s="341"/>
      <c r="G72" s="341"/>
      <c r="H72" s="341"/>
      <c r="I72" s="240"/>
      <c r="J72" s="268" t="str">
        <f>'Gravity trench'!M111</f>
        <v> </v>
      </c>
    </row>
    <row r="73" spans="1:10" ht="15.75">
      <c r="A73" s="252" t="s">
        <v>64</v>
      </c>
      <c r="E73" s="252" t="s">
        <v>65</v>
      </c>
      <c r="F73" s="252"/>
      <c r="J73" s="252" t="s">
        <v>289</v>
      </c>
    </row>
  </sheetData>
  <sheetProtection/>
  <mergeCells count="71">
    <mergeCell ref="A1:J1"/>
    <mergeCell ref="A3:J3"/>
    <mergeCell ref="C5:E5"/>
    <mergeCell ref="I5:J5"/>
    <mergeCell ref="C6:E6"/>
    <mergeCell ref="G15:H15"/>
    <mergeCell ref="A18:J18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A51:C51"/>
    <mergeCell ref="E51:H51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3:F63"/>
    <mergeCell ref="G63:H63"/>
    <mergeCell ref="E64:F64"/>
    <mergeCell ref="G64:H64"/>
    <mergeCell ref="E68:F68"/>
    <mergeCell ref="G68:H68"/>
    <mergeCell ref="A72:C72"/>
    <mergeCell ref="E72:H72"/>
    <mergeCell ref="E65:F65"/>
    <mergeCell ref="G65:H65"/>
    <mergeCell ref="E66:F66"/>
    <mergeCell ref="G66:H66"/>
    <mergeCell ref="E67:F67"/>
    <mergeCell ref="G67:H67"/>
  </mergeCells>
  <dataValidations count="5">
    <dataValidation type="list" allowBlank="1" showInputMessage="1" sqref="C64:C68 C22:C26 C34:C38 C43:C47 C56:C60">
      <formula1>"&lt;35, 35 - 50, &gt;50"</formula1>
    </dataValidation>
    <dataValidation type="list" allowBlank="1" showInputMessage="1" sqref="G64:H68 G22:H26 G34:H38 G43:H47 G56:H60">
      <formula1>"Loose, Friable, Firm, Rigid"</formula1>
    </dataValidation>
    <dataValidation type="list" allowBlank="1" showInputMessage="1" sqref="I64:I68 I22:I26 I34:I38 I43:I47 I56:I60">
      <formula1>"Loose, Weak, Moderate, Strong"</formula1>
    </dataValidation>
    <dataValidation type="list" allowBlank="1" showInputMessage="1" sqref="J64:J68 J22:J26 J34:J38 J43:J47 J56:J60">
      <formula1>"Single grain, Granular, Blocky, Prismatic, Platy, Massive"</formula1>
    </dataValidation>
    <dataValidation type="list" allowBlank="1" showInputMessage="1" sqref="B22:B26 B34:B38 B43:B47 B56:B60 B64:B68">
      <formula1>"Topsoil, Fill, Coarse sand, Med sand, Fine sand, Loamy Sand,Sandy Loam,  Loam, Silt Loam, Silt, Clay Loam, Clay"</formula1>
    </dataValidation>
  </dataValidations>
  <printOptions/>
  <pageMargins left="0.45" right="0.45" top="0.5" bottom="0.5" header="0.3" footer="0.3"/>
  <pageSetup horizontalDpi="600" verticalDpi="6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5"/>
  <sheetViews>
    <sheetView showGridLines="0" showRowColHeaders="0" zoomScalePageLayoutView="0" workbookViewId="0" topLeftCell="A1">
      <selection activeCell="D5" sqref="D5:J5"/>
    </sheetView>
  </sheetViews>
  <sheetFormatPr defaultColWidth="9.140625" defaultRowHeight="12.75"/>
  <cols>
    <col min="1" max="1" width="4.140625" style="194" customWidth="1"/>
    <col min="2" max="2" width="4.7109375" style="194" customWidth="1"/>
    <col min="3" max="3" width="5.8515625" style="194" customWidth="1"/>
    <col min="4" max="5" width="4.140625" style="194" customWidth="1"/>
    <col min="6" max="6" width="3.7109375" style="194" customWidth="1"/>
    <col min="7" max="7" width="2.57421875" style="194" customWidth="1"/>
    <col min="8" max="8" width="2.28125" style="194" customWidth="1"/>
    <col min="9" max="9" width="3.00390625" style="194" customWidth="1"/>
    <col min="10" max="10" width="2.57421875" style="194" customWidth="1"/>
    <col min="11" max="11" width="2.421875" style="194" customWidth="1"/>
    <col min="12" max="12" width="4.140625" style="194" customWidth="1"/>
    <col min="13" max="13" width="3.57421875" style="194" customWidth="1"/>
    <col min="14" max="16" width="4.28125" style="194" customWidth="1"/>
    <col min="17" max="18" width="1.421875" style="194" customWidth="1"/>
    <col min="19" max="19" width="4.140625" style="194" customWidth="1"/>
    <col min="20" max="20" width="1.421875" style="194" customWidth="1"/>
    <col min="21" max="22" width="2.57421875" style="194" customWidth="1"/>
    <col min="23" max="23" width="4.140625" style="194" customWidth="1"/>
    <col min="24" max="24" width="5.421875" style="194" customWidth="1"/>
    <col min="25" max="25" width="2.57421875" style="194" customWidth="1"/>
    <col min="26" max="26" width="4.28125" style="194" customWidth="1"/>
    <col min="27" max="27" width="4.140625" style="194" customWidth="1"/>
    <col min="28" max="28" width="4.28125" style="194" customWidth="1"/>
    <col min="29" max="16384" width="9.140625" style="194" customWidth="1"/>
  </cols>
  <sheetData>
    <row r="1" spans="1:28" ht="25.5">
      <c r="A1" s="380" t="s">
        <v>197</v>
      </c>
      <c r="B1" s="380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</row>
    <row r="2" spans="1:28" ht="14.25" customHeight="1">
      <c r="A2" s="235"/>
      <c r="B2" s="235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B2" s="195" t="s">
        <v>290</v>
      </c>
    </row>
    <row r="3" ht="9" customHeight="1">
      <c r="B3" s="196"/>
    </row>
    <row r="4" spans="1:28" ht="15.75">
      <c r="A4" s="372" t="s">
        <v>198</v>
      </c>
      <c r="B4" s="373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5"/>
    </row>
    <row r="5" spans="1:28" ht="22.5" customHeight="1">
      <c r="A5" s="197" t="s">
        <v>15</v>
      </c>
      <c r="B5" s="198"/>
      <c r="C5" s="199"/>
      <c r="D5" s="382" t="str">
        <f>'Gravity trench'!M4</f>
        <v> </v>
      </c>
      <c r="E5" s="383"/>
      <c r="F5" s="383"/>
      <c r="G5" s="383"/>
      <c r="H5" s="383"/>
      <c r="I5" s="383"/>
      <c r="J5" s="383"/>
      <c r="K5" s="200"/>
      <c r="L5" s="200"/>
      <c r="M5" s="200"/>
      <c r="N5" s="201" t="s">
        <v>199</v>
      </c>
      <c r="O5" s="202"/>
      <c r="P5" s="203"/>
      <c r="Q5" s="200"/>
      <c r="R5" s="199"/>
      <c r="S5" s="204" t="s">
        <v>18</v>
      </c>
      <c r="T5" s="204"/>
      <c r="U5" s="204"/>
      <c r="V5" s="355" t="s">
        <v>18</v>
      </c>
      <c r="W5" s="356"/>
      <c r="X5" s="356"/>
      <c r="Y5" s="356"/>
      <c r="Z5" s="356"/>
      <c r="AA5" s="356"/>
      <c r="AB5" s="205"/>
    </row>
    <row r="6" spans="1:28" ht="22.5" customHeight="1">
      <c r="A6" s="197" t="s">
        <v>200</v>
      </c>
      <c r="B6" s="198"/>
      <c r="C6" s="199"/>
      <c r="D6" s="384" t="str">
        <f>'Gravity trench'!M6</f>
        <v> </v>
      </c>
      <c r="E6" s="385"/>
      <c r="F6" s="385"/>
      <c r="G6" s="385"/>
      <c r="H6" s="385"/>
      <c r="I6" s="385"/>
      <c r="J6" s="385"/>
      <c r="K6" s="385"/>
      <c r="L6" s="200"/>
      <c r="M6" s="200"/>
      <c r="N6" s="206" t="s">
        <v>201</v>
      </c>
      <c r="O6" s="199"/>
      <c r="P6" s="200"/>
      <c r="Q6" s="200"/>
      <c r="R6" s="199"/>
      <c r="S6" s="204"/>
      <c r="T6" s="204"/>
      <c r="U6" s="204"/>
      <c r="V6" s="377"/>
      <c r="W6" s="377"/>
      <c r="X6" s="377"/>
      <c r="Y6" s="377"/>
      <c r="Z6" s="377"/>
      <c r="AA6" s="377"/>
      <c r="AB6" s="205"/>
    </row>
    <row r="7" spans="1:28" ht="22.5" customHeight="1">
      <c r="A7" s="197" t="s">
        <v>63</v>
      </c>
      <c r="B7" s="198"/>
      <c r="C7" s="199"/>
      <c r="D7" s="362" t="str">
        <f>'Gravity trench'!F4</f>
        <v> </v>
      </c>
      <c r="E7" s="358"/>
      <c r="F7" s="358"/>
      <c r="G7" s="358"/>
      <c r="H7" s="358"/>
      <c r="I7" s="358"/>
      <c r="J7" s="358"/>
      <c r="K7" s="358"/>
      <c r="L7" s="358"/>
      <c r="M7" s="200"/>
      <c r="N7" s="207" t="s">
        <v>202</v>
      </c>
      <c r="O7" s="200"/>
      <c r="P7" s="200"/>
      <c r="Q7" s="200"/>
      <c r="R7" s="200"/>
      <c r="S7" s="200"/>
      <c r="T7" s="200"/>
      <c r="U7" s="200"/>
      <c r="V7" s="199"/>
      <c r="W7" s="199"/>
      <c r="X7" s="199"/>
      <c r="Y7" s="199"/>
      <c r="Z7" s="199"/>
      <c r="AA7" s="199"/>
      <c r="AB7" s="205"/>
    </row>
    <row r="8" spans="1:28" ht="22.5" customHeight="1">
      <c r="A8" s="197" t="s">
        <v>203</v>
      </c>
      <c r="B8" s="198"/>
      <c r="C8" s="199"/>
      <c r="D8" s="362" t="str">
        <f>'Gravity trench'!F6</f>
        <v> </v>
      </c>
      <c r="E8" s="358"/>
      <c r="F8" s="358"/>
      <c r="G8" s="358"/>
      <c r="H8" s="358"/>
      <c r="I8" s="358"/>
      <c r="J8" s="358"/>
      <c r="K8" s="358"/>
      <c r="L8" s="358"/>
      <c r="M8" s="358"/>
      <c r="N8" s="200"/>
      <c r="O8" s="200"/>
      <c r="P8" s="200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205"/>
    </row>
    <row r="9" spans="1:28" ht="22.5" customHeight="1">
      <c r="A9" s="197" t="s">
        <v>204</v>
      </c>
      <c r="B9" s="198"/>
      <c r="C9" s="199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200"/>
      <c r="O9" s="200"/>
      <c r="P9" s="200"/>
      <c r="Q9" s="356" t="s">
        <v>18</v>
      </c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205"/>
    </row>
    <row r="10" spans="1:28" ht="14.25" customHeight="1">
      <c r="A10" s="208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10"/>
    </row>
    <row r="11" spans="1:28" ht="17.25" customHeight="1">
      <c r="A11" s="199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</row>
    <row r="12" spans="1:28" ht="15.75">
      <c r="A12" s="372" t="s">
        <v>205</v>
      </c>
      <c r="B12" s="373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/>
      <c r="Y12" s="374"/>
      <c r="Z12" s="374"/>
      <c r="AA12" s="374"/>
      <c r="AB12" s="375"/>
    </row>
    <row r="13" spans="1:28" ht="15" customHeight="1">
      <c r="A13" s="197" t="s">
        <v>18</v>
      </c>
      <c r="B13" s="198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205"/>
    </row>
    <row r="14" spans="1:28" ht="12" customHeight="1">
      <c r="A14" s="197" t="s">
        <v>206</v>
      </c>
      <c r="B14" s="198"/>
      <c r="C14" s="198"/>
      <c r="D14" s="198"/>
      <c r="E14" s="371">
        <f>'Gravity trench'!C16</f>
        <v>0</v>
      </c>
      <c r="F14" s="359"/>
      <c r="G14" s="359"/>
      <c r="H14" s="198"/>
      <c r="I14" s="198"/>
      <c r="J14" s="198"/>
      <c r="K14" s="198"/>
      <c r="L14" s="211"/>
      <c r="M14" s="211"/>
      <c r="N14" s="198" t="s">
        <v>207</v>
      </c>
      <c r="O14" s="198"/>
      <c r="P14" s="198"/>
      <c r="Q14" s="211"/>
      <c r="R14" s="211"/>
      <c r="S14" s="211"/>
      <c r="T14" s="211"/>
      <c r="U14" s="211"/>
      <c r="V14" s="198" t="s">
        <v>18</v>
      </c>
      <c r="W14" s="212" t="s">
        <v>18</v>
      </c>
      <c r="X14" s="211"/>
      <c r="Y14" s="199"/>
      <c r="Z14" s="198" t="s">
        <v>18</v>
      </c>
      <c r="AA14" s="198"/>
      <c r="AB14" s="213"/>
    </row>
    <row r="15" spans="1:28" ht="12" customHeight="1">
      <c r="A15" s="214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Z15" s="199"/>
      <c r="AA15" s="199"/>
      <c r="AB15" s="205"/>
    </row>
    <row r="16" spans="1:28" ht="12" customHeight="1">
      <c r="A16" s="197"/>
      <c r="B16" s="198"/>
      <c r="C16" s="198" t="s">
        <v>18</v>
      </c>
      <c r="D16" s="198"/>
      <c r="E16" s="198"/>
      <c r="F16" s="198"/>
      <c r="G16" s="198"/>
      <c r="H16" s="198"/>
      <c r="I16" s="198"/>
      <c r="J16" s="198"/>
      <c r="K16" s="198"/>
      <c r="L16" s="211"/>
      <c r="M16" s="198"/>
      <c r="N16" s="198" t="s">
        <v>208</v>
      </c>
      <c r="O16" s="198"/>
      <c r="P16" s="198"/>
      <c r="Q16" s="198"/>
      <c r="R16" s="211"/>
      <c r="S16" s="211"/>
      <c r="T16" s="198"/>
      <c r="U16" s="198"/>
      <c r="V16" s="198"/>
      <c r="W16" s="198" t="s">
        <v>18</v>
      </c>
      <c r="X16" s="211"/>
      <c r="Y16" s="216"/>
      <c r="Z16" s="198"/>
      <c r="AA16" s="206" t="s">
        <v>18</v>
      </c>
      <c r="AB16" s="215"/>
    </row>
    <row r="17" spans="1:28" ht="12" customHeight="1">
      <c r="A17" s="197" t="s">
        <v>14</v>
      </c>
      <c r="B17" s="198"/>
      <c r="C17" s="198" t="s">
        <v>18</v>
      </c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216"/>
      <c r="X17" s="198"/>
      <c r="Y17" s="198"/>
      <c r="Z17" s="216"/>
      <c r="AA17" s="216"/>
      <c r="AB17" s="215"/>
    </row>
    <row r="18" spans="1:28" ht="12" customHeight="1">
      <c r="A18" s="197"/>
      <c r="B18" s="198"/>
      <c r="C18" s="198" t="s">
        <v>18</v>
      </c>
      <c r="D18" s="198"/>
      <c r="E18" s="198"/>
      <c r="F18" s="198"/>
      <c r="G18" s="198"/>
      <c r="H18" s="198"/>
      <c r="I18" s="198"/>
      <c r="J18" s="198"/>
      <c r="K18" s="198"/>
      <c r="L18" s="211"/>
      <c r="M18" s="198"/>
      <c r="N18" s="198" t="s">
        <v>209</v>
      </c>
      <c r="O18" s="198"/>
      <c r="P18" s="198"/>
      <c r="Q18" s="198"/>
      <c r="R18" s="211"/>
      <c r="S18" s="211"/>
      <c r="T18" s="198"/>
      <c r="U18" s="198"/>
      <c r="V18" s="198"/>
      <c r="W18" s="198"/>
      <c r="X18" s="211"/>
      <c r="Y18" s="216"/>
      <c r="Z18" s="198"/>
      <c r="AA18" s="216"/>
      <c r="AB18" s="215"/>
    </row>
    <row r="19" spans="1:28" ht="12" customHeight="1">
      <c r="A19" s="197"/>
      <c r="B19" s="198"/>
      <c r="C19" s="198" t="s">
        <v>18</v>
      </c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216"/>
      <c r="X19" s="198"/>
      <c r="Y19" s="198"/>
      <c r="Z19" s="216"/>
      <c r="AA19" s="216"/>
      <c r="AB19" s="215"/>
    </row>
    <row r="20" spans="1:28" ht="12" customHeight="1">
      <c r="A20" s="197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211"/>
      <c r="M20" s="198"/>
      <c r="N20" s="198" t="s">
        <v>210</v>
      </c>
      <c r="O20" s="198"/>
      <c r="P20" s="198"/>
      <c r="Q20" s="198"/>
      <c r="R20" s="211"/>
      <c r="S20" s="211"/>
      <c r="T20" s="198"/>
      <c r="U20" s="198"/>
      <c r="V20" s="198"/>
      <c r="W20" s="198"/>
      <c r="X20" s="211"/>
      <c r="Y20" s="216"/>
      <c r="Z20" s="198"/>
      <c r="AA20" s="198"/>
      <c r="AB20" s="213"/>
    </row>
    <row r="21" spans="1:28" ht="12" customHeight="1">
      <c r="A21" s="197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213"/>
    </row>
    <row r="22" spans="1:28" ht="12" customHeight="1">
      <c r="A22" s="197"/>
      <c r="B22" s="198"/>
      <c r="C22" s="198" t="s">
        <v>18</v>
      </c>
      <c r="D22" s="198"/>
      <c r="E22" s="198"/>
      <c r="F22" s="198"/>
      <c r="G22" s="198"/>
      <c r="H22" s="198"/>
      <c r="I22" s="198"/>
      <c r="J22" s="198"/>
      <c r="K22" s="198"/>
      <c r="L22" s="211"/>
      <c r="M22" s="198"/>
      <c r="N22" s="198" t="s">
        <v>211</v>
      </c>
      <c r="O22" s="198"/>
      <c r="P22" s="198"/>
      <c r="Q22" s="198"/>
      <c r="R22" s="211"/>
      <c r="S22" s="211"/>
      <c r="T22" s="198"/>
      <c r="U22" s="198"/>
      <c r="V22" s="216"/>
      <c r="W22" s="198"/>
      <c r="X22" s="211"/>
      <c r="Y22" s="216"/>
      <c r="Z22" s="198"/>
      <c r="AA22" s="198"/>
      <c r="AB22" s="213"/>
    </row>
    <row r="23" spans="1:28" ht="12" customHeight="1">
      <c r="A23" s="197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216"/>
      <c r="S23" s="198"/>
      <c r="T23" s="198"/>
      <c r="U23" s="198"/>
      <c r="V23" s="198"/>
      <c r="W23" s="211"/>
      <c r="X23" s="198"/>
      <c r="Y23" s="198"/>
      <c r="Z23" s="198"/>
      <c r="AA23" s="198"/>
      <c r="AB23" s="213"/>
    </row>
    <row r="24" spans="1:28" ht="12" customHeight="1">
      <c r="A24" s="197"/>
      <c r="B24" s="198"/>
      <c r="C24" s="198" t="s">
        <v>18</v>
      </c>
      <c r="D24" s="198"/>
      <c r="E24" s="198"/>
      <c r="F24" s="198"/>
      <c r="G24" s="198"/>
      <c r="H24" s="198"/>
      <c r="I24" s="198"/>
      <c r="J24" s="198"/>
      <c r="K24" s="198"/>
      <c r="L24" s="211"/>
      <c r="M24" s="198"/>
      <c r="N24" s="198" t="s">
        <v>212</v>
      </c>
      <c r="O24" s="198"/>
      <c r="P24" s="198"/>
      <c r="Q24" s="198"/>
      <c r="R24" s="211"/>
      <c r="S24" s="211"/>
      <c r="T24" s="198"/>
      <c r="U24" s="198"/>
      <c r="V24" s="216"/>
      <c r="W24" s="198"/>
      <c r="X24" s="211"/>
      <c r="Y24" s="216"/>
      <c r="Z24" s="198"/>
      <c r="AA24" s="198"/>
      <c r="AB24" s="213"/>
    </row>
    <row r="25" spans="1:28" ht="13.5" customHeight="1">
      <c r="A25" s="208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10"/>
    </row>
    <row r="26" spans="1:28" ht="21" customHeight="1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</row>
    <row r="27" spans="1:28" ht="15.75">
      <c r="A27" s="372" t="s">
        <v>213</v>
      </c>
      <c r="B27" s="373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4"/>
      <c r="AA27" s="374"/>
      <c r="AB27" s="375"/>
    </row>
    <row r="28" spans="1:28" ht="12.75">
      <c r="A28" s="217" t="s">
        <v>18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213"/>
    </row>
    <row r="29" spans="1:28" ht="12.75">
      <c r="A29" s="197" t="s">
        <v>214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N29" s="212" t="s">
        <v>215</v>
      </c>
      <c r="O29" s="199"/>
      <c r="P29" s="199"/>
      <c r="Q29" s="199"/>
      <c r="R29" s="199"/>
      <c r="S29" s="199"/>
      <c r="V29" s="376"/>
      <c r="W29" s="376"/>
      <c r="X29" s="376"/>
      <c r="Y29" s="376"/>
      <c r="AA29" s="198"/>
      <c r="AB29" s="205"/>
    </row>
    <row r="30" spans="1:28" ht="12.75" customHeight="1">
      <c r="A30" s="197" t="s">
        <v>216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Z30" s="199"/>
      <c r="AA30" s="198"/>
      <c r="AB30" s="205"/>
    </row>
    <row r="31" spans="1:28" ht="9" customHeight="1">
      <c r="A31" s="214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AA31" s="198"/>
      <c r="AB31" s="205"/>
    </row>
    <row r="32" spans="1:28" ht="12.75">
      <c r="A32" s="218" t="s">
        <v>217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M32" s="198"/>
      <c r="N32" s="198" t="s">
        <v>218</v>
      </c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205"/>
    </row>
    <row r="33" spans="1:28" ht="12.75">
      <c r="A33" s="219" t="s">
        <v>219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M33" s="198"/>
      <c r="N33" s="198" t="s">
        <v>220</v>
      </c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205"/>
    </row>
    <row r="34" spans="1:28" ht="12.75">
      <c r="A34" s="197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M34" s="198"/>
      <c r="N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205"/>
    </row>
    <row r="35" spans="1:28" ht="12.75">
      <c r="A35" s="197" t="s">
        <v>221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M35" s="198"/>
      <c r="N35" s="198" t="s">
        <v>222</v>
      </c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205"/>
    </row>
    <row r="36" spans="1:28" ht="13.5" customHeight="1">
      <c r="A36" s="219" t="s">
        <v>219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M36" s="198"/>
      <c r="N36" s="198" t="s">
        <v>223</v>
      </c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205"/>
    </row>
    <row r="37" spans="1:28" ht="12" customHeight="1">
      <c r="A37" s="197"/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205"/>
    </row>
    <row r="38" spans="1:28" ht="12.75">
      <c r="A38" s="197" t="s">
        <v>224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M38" s="198"/>
      <c r="N38" s="198" t="s">
        <v>225</v>
      </c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205"/>
    </row>
    <row r="39" spans="1:28" ht="12.75" customHeight="1">
      <c r="A39" s="219" t="s">
        <v>219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M39" s="198"/>
      <c r="N39" s="198" t="s">
        <v>226</v>
      </c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205"/>
    </row>
    <row r="40" spans="1:28" ht="12" customHeight="1">
      <c r="A40" s="219"/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205"/>
    </row>
    <row r="41" spans="1:28" ht="12.75">
      <c r="A41" s="197" t="s">
        <v>227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M41" s="198"/>
      <c r="N41" s="198" t="s">
        <v>228</v>
      </c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205"/>
    </row>
    <row r="42" spans="1:28" ht="12.75">
      <c r="A42" s="219" t="s">
        <v>291</v>
      </c>
      <c r="B42" s="220"/>
      <c r="C42" s="198"/>
      <c r="D42" s="198"/>
      <c r="E42" s="198"/>
      <c r="F42" s="198"/>
      <c r="G42" s="198"/>
      <c r="H42" s="198"/>
      <c r="I42" s="198"/>
      <c r="J42" s="198"/>
      <c r="K42" s="198"/>
      <c r="L42" s="199"/>
      <c r="M42" s="198"/>
      <c r="N42" s="198" t="s">
        <v>229</v>
      </c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205"/>
    </row>
    <row r="43" spans="1:28" ht="12" customHeight="1">
      <c r="A43" s="197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9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205"/>
    </row>
    <row r="44" spans="1:28" ht="12.75">
      <c r="A44" s="197" t="s">
        <v>230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9"/>
      <c r="M44" s="198"/>
      <c r="N44" s="221" t="s">
        <v>231</v>
      </c>
      <c r="V44" s="198"/>
      <c r="W44" s="198"/>
      <c r="X44" s="198"/>
      <c r="Y44" s="198"/>
      <c r="Z44" s="198"/>
      <c r="AA44" s="198"/>
      <c r="AB44" s="205"/>
    </row>
    <row r="45" spans="1:28" ht="12.75">
      <c r="A45" s="219" t="s">
        <v>232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9"/>
      <c r="M45" s="198"/>
      <c r="N45" s="222" t="s">
        <v>292</v>
      </c>
      <c r="V45" s="199"/>
      <c r="Y45" s="199"/>
      <c r="AA45" s="198"/>
      <c r="AB45" s="205"/>
    </row>
    <row r="46" spans="1:28" ht="11.25" customHeight="1">
      <c r="A46" s="197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9"/>
      <c r="M46" s="198"/>
      <c r="V46" s="199"/>
      <c r="Y46" s="199"/>
      <c r="AA46" s="198"/>
      <c r="AB46" s="205"/>
    </row>
    <row r="47" spans="1:28" ht="12.75" customHeight="1">
      <c r="A47" s="197" t="s">
        <v>233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9"/>
      <c r="M47" s="198"/>
      <c r="N47" s="221" t="s">
        <v>234</v>
      </c>
      <c r="V47" s="198"/>
      <c r="W47" s="198"/>
      <c r="X47" s="198"/>
      <c r="Y47" s="198"/>
      <c r="Z47" s="198"/>
      <c r="AA47" s="198"/>
      <c r="AB47" s="205"/>
    </row>
    <row r="48" spans="1:28" ht="12.75">
      <c r="A48" s="214"/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8"/>
      <c r="M48" s="198"/>
      <c r="N48" s="211" t="s">
        <v>235</v>
      </c>
      <c r="Z48" s="198"/>
      <c r="AA48" s="198"/>
      <c r="AB48" s="205"/>
    </row>
    <row r="49" spans="1:28" ht="18" customHeight="1">
      <c r="A49" s="197" t="s">
        <v>236</v>
      </c>
      <c r="B49" s="198"/>
      <c r="C49" s="198"/>
      <c r="D49" s="198"/>
      <c r="E49" s="198"/>
      <c r="F49" s="198"/>
      <c r="G49" s="361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  <c r="Z49" s="362"/>
      <c r="AA49" s="362"/>
      <c r="AB49" s="205"/>
    </row>
    <row r="50" spans="1:28" ht="20.25" customHeight="1">
      <c r="A50" s="214"/>
      <c r="B50" s="199"/>
      <c r="C50" s="199"/>
      <c r="D50" s="199"/>
      <c r="E50" s="199"/>
      <c r="F50" s="199"/>
      <c r="G50" s="377"/>
      <c r="H50" s="377"/>
      <c r="I50" s="377"/>
      <c r="J50" s="377"/>
      <c r="K50" s="377"/>
      <c r="L50" s="377"/>
      <c r="M50" s="377"/>
      <c r="N50" s="377"/>
      <c r="O50" s="377"/>
      <c r="P50" s="377"/>
      <c r="Q50" s="377"/>
      <c r="R50" s="377"/>
      <c r="S50" s="377"/>
      <c r="T50" s="377"/>
      <c r="U50" s="377"/>
      <c r="V50" s="377"/>
      <c r="W50" s="377"/>
      <c r="X50" s="377"/>
      <c r="Y50" s="377"/>
      <c r="Z50" s="377"/>
      <c r="AA50" s="377"/>
      <c r="AB50" s="205"/>
    </row>
    <row r="51" spans="1:28" ht="21" customHeight="1">
      <c r="A51" s="208"/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10"/>
    </row>
    <row r="52" spans="1:28" ht="27.75" customHeight="1">
      <c r="A52" s="209"/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</row>
    <row r="53" spans="1:28" ht="15.75">
      <c r="A53" s="372" t="s">
        <v>237</v>
      </c>
      <c r="B53" s="378"/>
      <c r="C53" s="378"/>
      <c r="D53" s="378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8"/>
      <c r="T53" s="378"/>
      <c r="U53" s="378"/>
      <c r="V53" s="378"/>
      <c r="W53" s="378"/>
      <c r="X53" s="378"/>
      <c r="Y53" s="378"/>
      <c r="Z53" s="378"/>
      <c r="AA53" s="378"/>
      <c r="AB53" s="379"/>
    </row>
    <row r="54" spans="1:28" ht="12.75">
      <c r="A54" s="223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199"/>
      <c r="Z54" s="212"/>
      <c r="AA54" s="198"/>
      <c r="AB54" s="213"/>
    </row>
    <row r="55" spans="1:28" ht="12.75">
      <c r="A55" s="214"/>
      <c r="D55" s="198"/>
      <c r="E55" s="198"/>
      <c r="F55" s="198"/>
      <c r="G55" s="198"/>
      <c r="H55" s="198"/>
      <c r="I55" s="198"/>
      <c r="J55" s="198"/>
      <c r="K55" s="198"/>
      <c r="N55" s="198" t="s">
        <v>238</v>
      </c>
      <c r="P55" s="198"/>
      <c r="U55" s="194" t="s">
        <v>18</v>
      </c>
      <c r="V55" s="363"/>
      <c r="W55" s="364"/>
      <c r="X55" s="364"/>
      <c r="Y55" s="364"/>
      <c r="Z55" s="199"/>
      <c r="AA55" s="198"/>
      <c r="AB55" s="213"/>
    </row>
    <row r="56" spans="1:28" ht="12.75">
      <c r="A56" s="214"/>
      <c r="D56" s="198"/>
      <c r="E56" s="198"/>
      <c r="F56" s="198"/>
      <c r="G56" s="198"/>
      <c r="H56" s="198"/>
      <c r="I56" s="198"/>
      <c r="J56" s="198"/>
      <c r="K56" s="198"/>
      <c r="N56" s="198"/>
      <c r="O56" s="198" t="s">
        <v>239</v>
      </c>
      <c r="P56" s="198"/>
      <c r="Q56" s="211"/>
      <c r="R56" s="211"/>
      <c r="S56" s="211"/>
      <c r="T56" s="211"/>
      <c r="U56" s="211"/>
      <c r="V56" s="211"/>
      <c r="W56" s="211"/>
      <c r="X56" s="211"/>
      <c r="Y56" s="199"/>
      <c r="Z56" s="212"/>
      <c r="AA56" s="198"/>
      <c r="AB56" s="213"/>
    </row>
    <row r="57" spans="1:28" ht="12.75">
      <c r="A57" s="214"/>
      <c r="D57" s="198"/>
      <c r="E57" s="198"/>
      <c r="F57" s="198"/>
      <c r="G57" s="198"/>
      <c r="H57" s="198"/>
      <c r="I57" s="198"/>
      <c r="J57" s="198"/>
      <c r="K57" s="198"/>
      <c r="N57" s="198" t="s">
        <v>18</v>
      </c>
      <c r="O57" s="198" t="s">
        <v>240</v>
      </c>
      <c r="P57" s="198"/>
      <c r="Q57" s="199"/>
      <c r="R57" s="199"/>
      <c r="S57" s="199"/>
      <c r="T57" s="199"/>
      <c r="U57" s="199"/>
      <c r="V57" s="199"/>
      <c r="W57" s="199"/>
      <c r="Z57" s="199"/>
      <c r="AA57" s="199"/>
      <c r="AB57" s="205"/>
    </row>
    <row r="58" spans="1:28" ht="12.75">
      <c r="A58" s="214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 t="s">
        <v>18</v>
      </c>
      <c r="O58" s="198" t="s">
        <v>241</v>
      </c>
      <c r="P58" s="198"/>
      <c r="AA58" s="199"/>
      <c r="AB58" s="205"/>
    </row>
    <row r="59" spans="1:28" ht="12.75">
      <c r="A59" s="214"/>
      <c r="G59" s="198"/>
      <c r="H59" s="198"/>
      <c r="I59" s="198"/>
      <c r="J59" s="198"/>
      <c r="K59" s="198"/>
      <c r="L59" s="211"/>
      <c r="M59" s="198"/>
      <c r="N59" s="198" t="s">
        <v>18</v>
      </c>
      <c r="O59" s="224" t="s">
        <v>242</v>
      </c>
      <c r="AA59" s="206"/>
      <c r="AB59" s="215"/>
    </row>
    <row r="60" spans="1:28" ht="12.75">
      <c r="A60" s="197" t="s">
        <v>141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212" t="s">
        <v>18</v>
      </c>
      <c r="O60" s="194" t="s">
        <v>18</v>
      </c>
      <c r="P60" s="199"/>
      <c r="Q60" s="199"/>
      <c r="R60" s="199"/>
      <c r="V60" s="365" t="s">
        <v>18</v>
      </c>
      <c r="W60" s="366"/>
      <c r="X60" s="366"/>
      <c r="Y60" s="366"/>
      <c r="Z60" s="212"/>
      <c r="AA60" s="198"/>
      <c r="AB60" s="213"/>
    </row>
    <row r="61" spans="1:28" ht="14.25" customHeight="1">
      <c r="A61" s="197"/>
      <c r="C61" s="224"/>
      <c r="G61" s="199"/>
      <c r="I61" s="198"/>
      <c r="J61" s="198"/>
      <c r="K61" s="198"/>
      <c r="L61" s="211"/>
      <c r="M61" s="198"/>
      <c r="AA61" s="206"/>
      <c r="AB61" s="215"/>
    </row>
    <row r="62" spans="1:28" ht="12.75">
      <c r="A62" s="197" t="s">
        <v>243</v>
      </c>
      <c r="B62" s="211"/>
      <c r="C62" s="211"/>
      <c r="D62" s="211"/>
      <c r="E62" s="211"/>
      <c r="F62" s="211"/>
      <c r="G62" s="198"/>
      <c r="H62" s="198"/>
      <c r="I62" s="198"/>
      <c r="J62" s="198"/>
      <c r="K62" s="198"/>
      <c r="L62" s="211"/>
      <c r="M62" s="198"/>
      <c r="N62" s="211" t="s">
        <v>244</v>
      </c>
      <c r="O62" s="211"/>
      <c r="P62" s="211"/>
      <c r="Q62" s="211"/>
      <c r="R62" s="211"/>
      <c r="S62" s="211"/>
      <c r="T62" s="211"/>
      <c r="U62" s="211"/>
      <c r="V62" s="198"/>
      <c r="W62" s="198" t="s">
        <v>18</v>
      </c>
      <c r="X62" s="198"/>
      <c r="Y62" s="198" t="s">
        <v>18</v>
      </c>
      <c r="Z62" s="198" t="s">
        <v>18</v>
      </c>
      <c r="AA62" s="206"/>
      <c r="AB62" s="215"/>
    </row>
    <row r="63" spans="1:28" ht="12.75">
      <c r="A63" s="197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198"/>
      <c r="M63" s="198"/>
      <c r="N63" s="211" t="s">
        <v>245</v>
      </c>
      <c r="AA63" s="216"/>
      <c r="AB63" s="215"/>
    </row>
    <row r="64" spans="1:28" ht="12.75">
      <c r="A64" s="214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216"/>
      <c r="X64" s="198"/>
      <c r="Y64" s="198"/>
      <c r="Z64" s="216"/>
      <c r="AA64" s="198"/>
      <c r="AB64" s="213"/>
    </row>
    <row r="65" spans="1:28" ht="16.5" customHeight="1">
      <c r="A65" s="197" t="s">
        <v>246</v>
      </c>
      <c r="B65" s="211"/>
      <c r="C65" s="198"/>
      <c r="D65" s="198"/>
      <c r="E65" s="211"/>
      <c r="F65" s="211"/>
      <c r="G65" s="367" t="str">
        <f>'Gravity trench'!C23</f>
        <v>?</v>
      </c>
      <c r="H65" s="368"/>
      <c r="I65" s="368"/>
      <c r="J65" s="368"/>
      <c r="L65" s="198"/>
      <c r="M65" s="198"/>
      <c r="N65" s="198" t="s">
        <v>247</v>
      </c>
      <c r="O65" s="211"/>
      <c r="P65" s="198"/>
      <c r="Q65" s="198"/>
      <c r="R65" s="211"/>
      <c r="S65" s="211"/>
      <c r="T65" s="198"/>
      <c r="U65" s="198"/>
      <c r="V65" s="359"/>
      <c r="W65" s="359"/>
      <c r="X65" s="359"/>
      <c r="Y65" s="267"/>
      <c r="Z65" s="211"/>
      <c r="AA65" s="198"/>
      <c r="AB65" s="213"/>
    </row>
    <row r="66" spans="1:28" ht="15.75" customHeight="1">
      <c r="A66" s="197"/>
      <c r="B66" s="211"/>
      <c r="C66" s="211"/>
      <c r="D66" s="211"/>
      <c r="E66" s="211"/>
      <c r="F66" s="211"/>
      <c r="G66" s="211"/>
      <c r="H66" s="211"/>
      <c r="I66" s="211"/>
      <c r="L66" s="198"/>
      <c r="M66" s="198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198"/>
      <c r="AB66" s="213"/>
    </row>
    <row r="67" spans="1:28" ht="12.75">
      <c r="A67" s="197" t="s">
        <v>248</v>
      </c>
      <c r="B67" s="211"/>
      <c r="C67" s="211"/>
      <c r="D67" s="211"/>
      <c r="E67" s="211"/>
      <c r="F67" s="211"/>
      <c r="G67" s="367" t="str">
        <f>'Gravity trench'!C32</f>
        <v> </v>
      </c>
      <c r="H67" s="369"/>
      <c r="I67" s="369"/>
      <c r="J67" s="369"/>
      <c r="L67" s="198"/>
      <c r="M67" s="198"/>
      <c r="N67" s="198" t="s">
        <v>249</v>
      </c>
      <c r="P67" s="198"/>
      <c r="Q67" s="198"/>
      <c r="R67" s="198"/>
      <c r="S67" s="198"/>
      <c r="T67" s="198"/>
      <c r="U67" s="198"/>
      <c r="V67" s="198"/>
      <c r="W67" s="198" t="s">
        <v>18</v>
      </c>
      <c r="X67" s="198"/>
      <c r="Y67" s="198"/>
      <c r="Z67" s="198" t="s">
        <v>18</v>
      </c>
      <c r="AA67" s="198"/>
      <c r="AB67" s="213"/>
    </row>
    <row r="68" spans="1:28" ht="15.75" customHeight="1">
      <c r="A68" s="197"/>
      <c r="B68" s="211"/>
      <c r="C68" s="211"/>
      <c r="D68" s="211"/>
      <c r="E68" s="211"/>
      <c r="F68" s="211"/>
      <c r="G68" s="198"/>
      <c r="H68" s="198"/>
      <c r="I68" s="198"/>
      <c r="L68" s="198"/>
      <c r="M68" s="198"/>
      <c r="N68" s="211" t="s">
        <v>250</v>
      </c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198"/>
      <c r="AB68" s="213"/>
    </row>
    <row r="69" spans="1:28" ht="12.75">
      <c r="A69" s="197" t="s">
        <v>251</v>
      </c>
      <c r="B69" s="198"/>
      <c r="C69" s="198"/>
      <c r="D69" s="198"/>
      <c r="E69" s="211"/>
      <c r="F69" s="211"/>
      <c r="G69" s="367" t="e">
        <f>'Gravity trench'!C37</f>
        <v>#VALUE!</v>
      </c>
      <c r="H69" s="370"/>
      <c r="I69" s="370"/>
      <c r="J69" s="370"/>
      <c r="K69" s="199"/>
      <c r="L69" s="198"/>
      <c r="M69" s="198"/>
      <c r="Z69" s="211"/>
      <c r="AA69" s="198"/>
      <c r="AB69" s="213"/>
    </row>
    <row r="70" spans="1:28" ht="12.75">
      <c r="A70" s="197" t="s">
        <v>252</v>
      </c>
      <c r="B70" s="198"/>
      <c r="C70" s="198"/>
      <c r="D70" s="198"/>
      <c r="E70" s="211"/>
      <c r="F70" s="211"/>
      <c r="G70" s="198"/>
      <c r="H70" s="198"/>
      <c r="I70" s="225"/>
      <c r="J70" s="226"/>
      <c r="K70" s="198"/>
      <c r="L70" s="198"/>
      <c r="M70" s="198"/>
      <c r="AA70" s="198"/>
      <c r="AB70" s="213"/>
    </row>
    <row r="71" spans="1:28" ht="12.75">
      <c r="A71" s="197"/>
      <c r="B71" s="198"/>
      <c r="C71" s="198"/>
      <c r="D71" s="198"/>
      <c r="E71" s="211"/>
      <c r="F71" s="211"/>
      <c r="G71" s="198"/>
      <c r="H71" s="198"/>
      <c r="I71" s="216"/>
      <c r="J71" s="198"/>
      <c r="K71" s="198"/>
      <c r="L71" s="198"/>
      <c r="M71" s="198"/>
      <c r="N71" s="198" t="s">
        <v>253</v>
      </c>
      <c r="O71" s="198"/>
      <c r="P71" s="198"/>
      <c r="Q71" s="211"/>
      <c r="R71" s="211"/>
      <c r="S71" s="211"/>
      <c r="T71" s="211"/>
      <c r="U71" s="211"/>
      <c r="V71" s="359" t="s">
        <v>18</v>
      </c>
      <c r="W71" s="359"/>
      <c r="X71" s="359"/>
      <c r="Y71" s="267"/>
      <c r="AA71" s="198"/>
      <c r="AB71" s="213"/>
    </row>
    <row r="72" spans="1:28" ht="12.75">
      <c r="A72" s="197" t="s">
        <v>254</v>
      </c>
      <c r="B72" s="211"/>
      <c r="C72" s="198"/>
      <c r="D72" s="198"/>
      <c r="E72" s="216"/>
      <c r="F72" s="198"/>
      <c r="G72" s="359"/>
      <c r="H72" s="359"/>
      <c r="I72" s="359"/>
      <c r="J72" s="359"/>
      <c r="M72" s="198"/>
      <c r="O72" s="198"/>
      <c r="P72" s="198"/>
      <c r="Q72" s="198"/>
      <c r="R72" s="198"/>
      <c r="S72" s="198"/>
      <c r="T72" s="198"/>
      <c r="U72" s="198"/>
      <c r="Z72" s="198"/>
      <c r="AA72" s="198"/>
      <c r="AB72" s="213"/>
    </row>
    <row r="73" spans="1:28" ht="12.75">
      <c r="A73" s="227" t="s">
        <v>255</v>
      </c>
      <c r="B73" s="198"/>
      <c r="C73" s="198"/>
      <c r="D73" s="198"/>
      <c r="E73" s="211"/>
      <c r="F73" s="211"/>
      <c r="G73" s="198"/>
      <c r="H73" s="198"/>
      <c r="I73" s="216"/>
      <c r="J73" s="198"/>
      <c r="K73" s="198"/>
      <c r="L73" s="216"/>
      <c r="M73" s="198"/>
      <c r="O73" s="198"/>
      <c r="P73" s="198"/>
      <c r="Q73" s="198"/>
      <c r="R73" s="198"/>
      <c r="S73" s="198"/>
      <c r="T73" s="198"/>
      <c r="U73" s="198"/>
      <c r="Z73" s="198"/>
      <c r="AA73" s="198"/>
      <c r="AB73" s="213"/>
    </row>
    <row r="74" spans="1:28" ht="12.75">
      <c r="A74" s="197"/>
      <c r="B74" s="198"/>
      <c r="C74" s="198"/>
      <c r="D74" s="198"/>
      <c r="E74" s="211"/>
      <c r="F74" s="211"/>
      <c r="G74" s="198"/>
      <c r="H74" s="198"/>
      <c r="I74" s="216"/>
      <c r="J74" s="198"/>
      <c r="K74" s="198"/>
      <c r="L74" s="216"/>
      <c r="M74" s="198"/>
      <c r="N74" s="198" t="s">
        <v>256</v>
      </c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213"/>
    </row>
    <row r="75" spans="1:28" ht="12.75">
      <c r="A75" s="197" t="s">
        <v>257</v>
      </c>
      <c r="B75" s="211"/>
      <c r="C75" s="198"/>
      <c r="D75" s="198"/>
      <c r="E75" s="211"/>
      <c r="F75" s="211"/>
      <c r="G75" s="359"/>
      <c r="H75" s="360"/>
      <c r="I75" s="360"/>
      <c r="J75" s="360"/>
      <c r="K75" s="199"/>
      <c r="M75" s="198"/>
      <c r="N75" s="198" t="s">
        <v>258</v>
      </c>
      <c r="O75" s="198"/>
      <c r="P75" s="198"/>
      <c r="Q75" s="198"/>
      <c r="R75" s="198"/>
      <c r="S75" s="198"/>
      <c r="T75" s="198"/>
      <c r="U75" s="198"/>
      <c r="V75" s="359"/>
      <c r="W75" s="359"/>
      <c r="X75" s="359"/>
      <c r="Y75" s="267"/>
      <c r="Z75" s="198"/>
      <c r="AA75" s="198"/>
      <c r="AB75" s="213"/>
    </row>
    <row r="76" spans="1:28" ht="12.75">
      <c r="A76" s="219" t="s">
        <v>259</v>
      </c>
      <c r="B76" s="198"/>
      <c r="C76" s="198"/>
      <c r="D76" s="198"/>
      <c r="E76" s="211"/>
      <c r="F76" s="211"/>
      <c r="G76" s="198"/>
      <c r="H76" s="198"/>
      <c r="I76" s="225"/>
      <c r="J76" s="226"/>
      <c r="K76" s="198"/>
      <c r="L76" s="216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213"/>
    </row>
    <row r="77" spans="1:28" ht="12.75">
      <c r="A77" s="214"/>
      <c r="L77" s="198"/>
      <c r="M77" s="198"/>
      <c r="N77" s="198" t="s">
        <v>260</v>
      </c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213"/>
    </row>
    <row r="78" spans="1:28" ht="12.75">
      <c r="A78" s="197" t="s">
        <v>261</v>
      </c>
      <c r="B78" s="198"/>
      <c r="C78" s="198"/>
      <c r="D78" s="198"/>
      <c r="E78" s="198"/>
      <c r="F78" s="198"/>
      <c r="G78" s="198"/>
      <c r="H78" s="198" t="s">
        <v>18</v>
      </c>
      <c r="I78" s="198"/>
      <c r="J78" s="198"/>
      <c r="K78" s="198" t="s">
        <v>18</v>
      </c>
      <c r="L78" s="198"/>
      <c r="M78" s="198"/>
      <c r="N78" s="198" t="s">
        <v>262</v>
      </c>
      <c r="O78" s="198"/>
      <c r="P78" s="198"/>
      <c r="Q78" s="198"/>
      <c r="R78" s="198"/>
      <c r="S78" s="198"/>
      <c r="T78" s="198"/>
      <c r="U78" s="198"/>
      <c r="V78" s="359"/>
      <c r="W78" s="359"/>
      <c r="X78" s="359"/>
      <c r="Y78" s="267"/>
      <c r="Z78" s="198"/>
      <c r="AA78" s="198"/>
      <c r="AB78" s="213"/>
    </row>
    <row r="79" spans="1:28" ht="12.75">
      <c r="A79" s="197" t="s">
        <v>266</v>
      </c>
      <c r="B79" s="198"/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220"/>
      <c r="O79" s="198"/>
      <c r="P79" s="198"/>
      <c r="Q79" s="198"/>
      <c r="R79" s="211"/>
      <c r="S79" s="211"/>
      <c r="T79" s="198"/>
      <c r="U79" s="198"/>
      <c r="V79" s="216"/>
      <c r="W79" s="198"/>
      <c r="X79" s="198"/>
      <c r="Y79" s="216"/>
      <c r="Z79" s="198"/>
      <c r="AA79" s="198"/>
      <c r="AB79" s="213"/>
    </row>
    <row r="80" spans="1:28" ht="12.75">
      <c r="A80" s="218"/>
      <c r="B80" s="198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211"/>
      <c r="S80" s="211"/>
      <c r="T80" s="198"/>
      <c r="U80" s="198"/>
      <c r="V80" s="216"/>
      <c r="W80" s="198"/>
      <c r="X80" s="198"/>
      <c r="Y80" s="216"/>
      <c r="Z80" s="198"/>
      <c r="AA80" s="198"/>
      <c r="AB80" s="213"/>
    </row>
    <row r="81" spans="1:28" ht="12.75">
      <c r="A81" s="197" t="s">
        <v>263</v>
      </c>
      <c r="B81" s="198"/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6"/>
      <c r="Z81" s="198"/>
      <c r="AA81" s="198"/>
      <c r="AB81" s="213"/>
    </row>
    <row r="82" spans="1:28" ht="12.75">
      <c r="A82" s="218" t="s">
        <v>264</v>
      </c>
      <c r="B82" s="198"/>
      <c r="C82" s="198"/>
      <c r="D82" s="198"/>
      <c r="E82" s="198"/>
      <c r="F82" s="198"/>
      <c r="G82" s="361"/>
      <c r="H82" s="362"/>
      <c r="I82" s="362"/>
      <c r="J82" s="362"/>
      <c r="K82" s="362"/>
      <c r="L82" s="362"/>
      <c r="M82" s="362"/>
      <c r="N82" s="362"/>
      <c r="O82" s="362"/>
      <c r="P82" s="362"/>
      <c r="Q82" s="362"/>
      <c r="R82" s="362"/>
      <c r="S82" s="362"/>
      <c r="T82" s="362"/>
      <c r="U82" s="362"/>
      <c r="V82" s="362"/>
      <c r="W82" s="362"/>
      <c r="X82" s="362"/>
      <c r="Y82" s="362"/>
      <c r="Z82" s="362"/>
      <c r="AA82" s="362"/>
      <c r="AB82" s="213"/>
    </row>
    <row r="83" spans="1:28" ht="22.5" customHeight="1">
      <c r="A83" s="218"/>
      <c r="B83" s="198"/>
      <c r="C83" s="198"/>
      <c r="D83" s="198"/>
      <c r="E83" s="198"/>
      <c r="F83" s="198"/>
      <c r="G83" s="355"/>
      <c r="H83" s="356"/>
      <c r="I83" s="356"/>
      <c r="J83" s="356"/>
      <c r="K83" s="356"/>
      <c r="L83" s="356"/>
      <c r="M83" s="356"/>
      <c r="N83" s="356"/>
      <c r="O83" s="356"/>
      <c r="P83" s="356"/>
      <c r="Q83" s="356"/>
      <c r="R83" s="356"/>
      <c r="S83" s="356"/>
      <c r="T83" s="356"/>
      <c r="U83" s="356"/>
      <c r="V83" s="356"/>
      <c r="W83" s="356"/>
      <c r="X83" s="356"/>
      <c r="Y83" s="356"/>
      <c r="Z83" s="356"/>
      <c r="AA83" s="356"/>
      <c r="AB83" s="213"/>
    </row>
    <row r="84" spans="1:28" ht="10.5" customHeight="1">
      <c r="A84" s="218"/>
      <c r="B84" s="198"/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216"/>
      <c r="Z84" s="198"/>
      <c r="AA84" s="198"/>
      <c r="AB84" s="213"/>
    </row>
    <row r="85" spans="1:28" ht="12.75">
      <c r="A85" s="228"/>
      <c r="B85" s="229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30"/>
      <c r="Z85" s="229"/>
      <c r="AA85" s="229"/>
      <c r="AB85" s="231"/>
    </row>
    <row r="86" spans="1:28" ht="12.75">
      <c r="A86" s="212"/>
      <c r="B86" s="198"/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  <c r="W86" s="198"/>
      <c r="X86" s="198"/>
      <c r="Y86" s="216"/>
      <c r="Z86" s="198"/>
      <c r="AA86" s="198"/>
      <c r="AB86" s="198"/>
    </row>
    <row r="87" spans="1:28" ht="54" customHeight="1">
      <c r="A87" s="212"/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216"/>
      <c r="Z87" s="198"/>
      <c r="AA87" s="198"/>
      <c r="AB87" s="198"/>
    </row>
    <row r="88" spans="1:28" ht="12.75">
      <c r="A88" s="212"/>
      <c r="B88" s="198"/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216"/>
      <c r="Z88" s="198"/>
      <c r="AA88" s="198"/>
      <c r="AB88" s="198"/>
    </row>
    <row r="89" spans="1:28" ht="12.75">
      <c r="A89" s="212"/>
      <c r="B89" s="198"/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216"/>
      <c r="Z89" s="198"/>
      <c r="AA89" s="198"/>
      <c r="AB89" s="198"/>
    </row>
    <row r="90" spans="1:28" ht="12.75">
      <c r="A90" s="212"/>
      <c r="B90" s="198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216"/>
      <c r="Z90" s="198"/>
      <c r="AA90" s="198"/>
      <c r="AB90" s="198"/>
    </row>
    <row r="91" spans="1:28" ht="12.75">
      <c r="A91" s="212"/>
      <c r="B91" s="198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216"/>
      <c r="Z91" s="198"/>
      <c r="AA91" s="198"/>
      <c r="AB91" s="198"/>
    </row>
    <row r="92" ht="12.75">
      <c r="A92" s="232" t="s">
        <v>293</v>
      </c>
    </row>
    <row r="93" ht="15" customHeight="1">
      <c r="A93" s="232"/>
    </row>
    <row r="94" spans="1:28" ht="15.75" customHeight="1">
      <c r="A94" s="357" t="str">
        <f>'Gravity trench'!C111</f>
        <v>  </v>
      </c>
      <c r="B94" s="358"/>
      <c r="C94" s="358"/>
      <c r="D94" s="358"/>
      <c r="E94" s="358"/>
      <c r="F94" s="358"/>
      <c r="G94" s="358"/>
      <c r="H94" s="358"/>
      <c r="I94" s="358"/>
      <c r="J94" s="233"/>
      <c r="K94" s="233"/>
      <c r="L94" s="358" t="str">
        <f>'Gravity trench'!H111</f>
        <v> </v>
      </c>
      <c r="M94" s="358"/>
      <c r="N94" s="358"/>
      <c r="O94" s="358"/>
      <c r="P94" s="358"/>
      <c r="Q94" s="358"/>
      <c r="R94" s="358"/>
      <c r="S94" s="358"/>
      <c r="T94" s="358"/>
      <c r="U94" s="358"/>
      <c r="V94" s="358"/>
      <c r="W94" s="358"/>
      <c r="X94" s="234"/>
      <c r="Y94" s="358" t="str">
        <f>'Gravity trench'!M111</f>
        <v> </v>
      </c>
      <c r="Z94" s="358"/>
      <c r="AA94" s="358"/>
      <c r="AB94" s="358"/>
    </row>
    <row r="95" spans="1:25" ht="15.75" customHeight="1">
      <c r="A95" s="211" t="s">
        <v>64</v>
      </c>
      <c r="L95" s="211" t="s">
        <v>65</v>
      </c>
      <c r="Y95" s="211" t="s">
        <v>289</v>
      </c>
    </row>
  </sheetData>
  <sheetProtection/>
  <mergeCells count="34">
    <mergeCell ref="A1:AB1"/>
    <mergeCell ref="A4:AB4"/>
    <mergeCell ref="D5:J5"/>
    <mergeCell ref="V5:AA5"/>
    <mergeCell ref="D6:K6"/>
    <mergeCell ref="V6:AA6"/>
    <mergeCell ref="D7:L7"/>
    <mergeCell ref="D8:M8"/>
    <mergeCell ref="Q8:AA8"/>
    <mergeCell ref="D9:M9"/>
    <mergeCell ref="Q9:AA9"/>
    <mergeCell ref="A12:AB12"/>
    <mergeCell ref="E14:G14"/>
    <mergeCell ref="A27:AB27"/>
    <mergeCell ref="V29:Y29"/>
    <mergeCell ref="G49:AA49"/>
    <mergeCell ref="G50:AA50"/>
    <mergeCell ref="A53:AB53"/>
    <mergeCell ref="V55:Y55"/>
    <mergeCell ref="V60:Y60"/>
    <mergeCell ref="G65:J65"/>
    <mergeCell ref="V65:X65"/>
    <mergeCell ref="G67:J67"/>
    <mergeCell ref="G69:J69"/>
    <mergeCell ref="G83:AA83"/>
    <mergeCell ref="A94:I94"/>
    <mergeCell ref="L94:W94"/>
    <mergeCell ref="Y94:AB94"/>
    <mergeCell ref="V71:X71"/>
    <mergeCell ref="G72:J72"/>
    <mergeCell ref="G75:J75"/>
    <mergeCell ref="V75:X75"/>
    <mergeCell ref="V78:X78"/>
    <mergeCell ref="G82:AA82"/>
  </mergeCells>
  <printOptions/>
  <pageMargins left="0.45" right="0.45" top="0.5" bottom="0.5" header="0.3" footer="0.3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showGridLines="0" showRowColHeaders="0" zoomScalePageLayoutView="0" workbookViewId="0" topLeftCell="A1">
      <selection activeCell="C4" sqref="C4"/>
    </sheetView>
  </sheetViews>
  <sheetFormatPr defaultColWidth="9.140625" defaultRowHeight="12.75"/>
  <cols>
    <col min="1" max="1" width="4.140625" style="0" customWidth="1"/>
    <col min="2" max="2" width="12.421875" style="0" customWidth="1"/>
    <col min="3" max="3" width="10.7109375" style="0" customWidth="1"/>
    <col min="6" max="6" width="11.57421875" style="0" customWidth="1"/>
    <col min="7" max="7" width="7.00390625" style="0" customWidth="1"/>
  </cols>
  <sheetData>
    <row r="1" ht="23.25">
      <c r="C1" s="301" t="s">
        <v>370</v>
      </c>
    </row>
    <row r="2" ht="23.25">
      <c r="C2" s="301"/>
    </row>
    <row r="4" spans="2:3" ht="19.5" customHeight="1">
      <c r="B4" s="302" t="s">
        <v>20</v>
      </c>
      <c r="C4" s="303" t="str">
        <f>'Gravity trench'!M4</f>
        <v> </v>
      </c>
    </row>
    <row r="5" spans="2:5" ht="17.25" customHeight="1">
      <c r="B5" s="302" t="s">
        <v>203</v>
      </c>
      <c r="C5" s="386" t="str">
        <f>'Gravity trench'!F6</f>
        <v> </v>
      </c>
      <c r="D5" s="387"/>
      <c r="E5" s="387"/>
    </row>
    <row r="6" spans="2:4" ht="12.75">
      <c r="B6" s="302"/>
      <c r="C6" s="299"/>
      <c r="D6" s="299"/>
    </row>
    <row r="7" spans="2:4" ht="12.75">
      <c r="B7" s="302"/>
      <c r="C7" s="299"/>
      <c r="D7" s="299"/>
    </row>
    <row r="9" ht="12.75">
      <c r="A9" t="s">
        <v>371</v>
      </c>
    </row>
    <row r="10" ht="12.75">
      <c r="A10" t="s">
        <v>372</v>
      </c>
    </row>
    <row r="11" ht="12.75">
      <c r="A11" t="s">
        <v>395</v>
      </c>
    </row>
    <row r="13" ht="12.75">
      <c r="A13" t="s">
        <v>373</v>
      </c>
    </row>
    <row r="14" ht="12.75">
      <c r="A14" s="304" t="s">
        <v>374</v>
      </c>
    </row>
    <row r="15" ht="12.75">
      <c r="A15" t="s">
        <v>396</v>
      </c>
    </row>
    <row r="17" ht="12.75">
      <c r="A17" t="s">
        <v>375</v>
      </c>
    </row>
    <row r="18" ht="12.75">
      <c r="A18" t="s">
        <v>376</v>
      </c>
    </row>
    <row r="21" ht="12.75">
      <c r="A21" s="305" t="s">
        <v>377</v>
      </c>
    </row>
    <row r="22" spans="1:2" ht="12.75">
      <c r="A22" s="306" t="s">
        <v>378</v>
      </c>
      <c r="B22" s="304" t="s">
        <v>379</v>
      </c>
    </row>
    <row r="23" ht="12.75">
      <c r="B23" s="304" t="s">
        <v>380</v>
      </c>
    </row>
    <row r="24" spans="1:2" ht="12.75">
      <c r="A24" s="306" t="s">
        <v>378</v>
      </c>
      <c r="B24" s="304" t="s">
        <v>381</v>
      </c>
    </row>
    <row r="25" spans="1:2" ht="12.75">
      <c r="A25" s="306" t="s">
        <v>378</v>
      </c>
      <c r="B25" t="s">
        <v>382</v>
      </c>
    </row>
    <row r="26" spans="1:2" ht="12.75">
      <c r="A26" s="306" t="s">
        <v>378</v>
      </c>
      <c r="B26" t="s">
        <v>383</v>
      </c>
    </row>
    <row r="27" spans="1:2" ht="12.75">
      <c r="A27" s="306" t="s">
        <v>378</v>
      </c>
      <c r="B27" t="s">
        <v>384</v>
      </c>
    </row>
    <row r="28" spans="1:2" ht="12.75">
      <c r="A28" s="306" t="s">
        <v>378</v>
      </c>
      <c r="B28" t="s">
        <v>385</v>
      </c>
    </row>
    <row r="29" spans="1:2" ht="12.75">
      <c r="A29" s="306" t="s">
        <v>378</v>
      </c>
      <c r="B29" t="s">
        <v>386</v>
      </c>
    </row>
    <row r="30" spans="1:2" ht="12.75">
      <c r="A30" s="306" t="s">
        <v>378</v>
      </c>
      <c r="B30" s="304" t="s">
        <v>387</v>
      </c>
    </row>
    <row r="31" spans="1:2" ht="12.75">
      <c r="A31" s="306" t="s">
        <v>378</v>
      </c>
      <c r="B31" t="s">
        <v>388</v>
      </c>
    </row>
    <row r="32" spans="1:2" ht="12.75">
      <c r="A32" s="306" t="s">
        <v>378</v>
      </c>
      <c r="B32" t="s">
        <v>397</v>
      </c>
    </row>
    <row r="34" ht="12.75">
      <c r="A34" s="305" t="s">
        <v>389</v>
      </c>
    </row>
    <row r="35" spans="1:2" ht="12.75">
      <c r="A35" s="306" t="s">
        <v>378</v>
      </c>
      <c r="B35" t="s">
        <v>398</v>
      </c>
    </row>
    <row r="36" spans="1:2" ht="12.75">
      <c r="A36" s="306" t="s">
        <v>378</v>
      </c>
      <c r="B36" t="s">
        <v>399</v>
      </c>
    </row>
    <row r="37" spans="1:2" ht="12.75">
      <c r="A37" s="306" t="s">
        <v>378</v>
      </c>
      <c r="B37" t="s">
        <v>390</v>
      </c>
    </row>
    <row r="38" spans="1:2" ht="12.75">
      <c r="A38" s="306" t="s">
        <v>378</v>
      </c>
      <c r="B38" s="304" t="s">
        <v>391</v>
      </c>
    </row>
    <row r="39" spans="1:2" ht="12.75">
      <c r="A39" s="306" t="s">
        <v>378</v>
      </c>
      <c r="B39" t="s">
        <v>394</v>
      </c>
    </row>
    <row r="43" ht="12.75">
      <c r="A43" s="307" t="s">
        <v>392</v>
      </c>
    </row>
    <row r="45" spans="3:9" ht="12.75">
      <c r="C45" s="302" t="s">
        <v>393</v>
      </c>
      <c r="D45" s="308"/>
      <c r="E45" s="308"/>
      <c r="F45" s="308"/>
      <c r="G45" s="302" t="s">
        <v>15</v>
      </c>
      <c r="H45" s="309"/>
      <c r="I45" s="309"/>
    </row>
  </sheetData>
  <sheetProtection/>
  <mergeCells count="1">
    <mergeCell ref="C5:E5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>
    <tabColor theme="0"/>
  </sheetPr>
  <dimension ref="A1:Z150"/>
  <sheetViews>
    <sheetView showGridLines="0" showRowColHeaders="0" showZeros="0" zoomScalePageLayoutView="0" workbookViewId="0" topLeftCell="A1">
      <selection activeCell="C4" sqref="C4:H4"/>
    </sheetView>
  </sheetViews>
  <sheetFormatPr defaultColWidth="9.140625" defaultRowHeight="12.75"/>
  <cols>
    <col min="1" max="2" width="11.7109375" style="101" customWidth="1"/>
    <col min="3" max="3" width="11.140625" style="101" customWidth="1"/>
    <col min="4" max="4" width="12.421875" style="101" customWidth="1"/>
    <col min="5" max="7" width="11.7109375" style="101" customWidth="1"/>
    <col min="8" max="8" width="11.7109375" style="114" customWidth="1"/>
    <col min="9" max="9" width="10.7109375" style="97" customWidth="1"/>
    <col min="10" max="11" width="10.7109375" style="101" customWidth="1"/>
    <col min="12" max="13" width="11.57421875" style="101" customWidth="1"/>
    <col min="14" max="20" width="10.7109375" style="101" customWidth="1"/>
    <col min="21" max="22" width="11.8515625" style="101" customWidth="1"/>
    <col min="23" max="26" width="10.7109375" style="101" customWidth="1"/>
    <col min="27" max="16384" width="9.140625" style="101" customWidth="1"/>
  </cols>
  <sheetData>
    <row r="1" spans="1:26" ht="45" customHeight="1" thickBot="1">
      <c r="A1" s="388" t="s">
        <v>145</v>
      </c>
      <c r="B1" s="389"/>
      <c r="C1" s="389"/>
      <c r="D1" s="389"/>
      <c r="E1" s="389"/>
      <c r="F1" s="99"/>
      <c r="G1" s="99"/>
      <c r="H1" s="100"/>
      <c r="I1" s="101"/>
      <c r="R1" s="390"/>
      <c r="S1" s="391"/>
      <c r="T1" s="391"/>
      <c r="U1" s="391"/>
      <c r="V1" s="391"/>
      <c r="W1" s="391"/>
      <c r="X1" s="391"/>
      <c r="Y1" s="97"/>
      <c r="Z1" s="97"/>
    </row>
    <row r="2" spans="1:26" ht="15" customHeight="1" thickBot="1">
      <c r="A2" s="392" t="s">
        <v>140</v>
      </c>
      <c r="B2" s="393"/>
      <c r="C2" s="394"/>
      <c r="D2" s="394"/>
      <c r="E2" s="394"/>
      <c r="F2" s="394"/>
      <c r="G2" s="394"/>
      <c r="H2" s="395"/>
      <c r="I2" s="101"/>
      <c r="R2" s="396"/>
      <c r="S2" s="397"/>
      <c r="T2" s="397"/>
      <c r="U2" s="397"/>
      <c r="V2" s="397"/>
      <c r="W2" s="397"/>
      <c r="X2" s="397"/>
      <c r="Y2" s="397"/>
      <c r="Z2" s="397"/>
    </row>
    <row r="3" spans="1:26" s="97" customFormat="1" ht="3.75" customHeight="1">
      <c r="A3" s="102"/>
      <c r="C3" s="103"/>
      <c r="D3" s="103"/>
      <c r="E3" s="103"/>
      <c r="F3" s="103"/>
      <c r="G3" s="103"/>
      <c r="H3" s="103"/>
      <c r="R3" s="102"/>
      <c r="S3" s="103"/>
      <c r="T3" s="103"/>
      <c r="U3" s="103"/>
      <c r="V3" s="103"/>
      <c r="W3" s="103"/>
      <c r="X3" s="103"/>
      <c r="Y3" s="103"/>
      <c r="Z3" s="103"/>
    </row>
    <row r="4" spans="1:26" s="4" customFormat="1" ht="15" customHeight="1">
      <c r="A4" s="398" t="s">
        <v>63</v>
      </c>
      <c r="B4" s="399"/>
      <c r="C4" s="400" t="str">
        <f>'Gravity trench'!F4</f>
        <v> </v>
      </c>
      <c r="D4" s="401"/>
      <c r="E4" s="401"/>
      <c r="F4" s="401"/>
      <c r="G4" s="401"/>
      <c r="H4" s="402"/>
      <c r="R4" s="97"/>
      <c r="S4" s="105"/>
      <c r="T4" s="67"/>
      <c r="U4" s="97"/>
      <c r="V4" s="97"/>
      <c r="W4" s="403"/>
      <c r="X4" s="403"/>
      <c r="Y4" s="403"/>
      <c r="Z4" s="403"/>
    </row>
    <row r="5" spans="1:26" s="4" customFormat="1" ht="3.75" customHeight="1">
      <c r="A5" s="104"/>
      <c r="B5" s="59"/>
      <c r="D5" s="106"/>
      <c r="E5" s="106"/>
      <c r="F5" s="106"/>
      <c r="G5" s="106"/>
      <c r="H5" s="106"/>
      <c r="R5" s="97"/>
      <c r="S5" s="105"/>
      <c r="T5" s="107"/>
      <c r="U5" s="97"/>
      <c r="V5" s="103"/>
      <c r="W5" s="108"/>
      <c r="X5" s="97"/>
      <c r="Y5" s="98"/>
      <c r="Z5" s="97"/>
    </row>
    <row r="6" spans="1:26" s="4" customFormat="1" ht="12" customHeight="1">
      <c r="A6" s="404" t="s">
        <v>21</v>
      </c>
      <c r="B6" s="405"/>
      <c r="C6" s="406" t="str">
        <f>'Gravity trench'!F6</f>
        <v> </v>
      </c>
      <c r="D6" s="407"/>
      <c r="E6" s="407"/>
      <c r="F6" s="407"/>
      <c r="G6" s="407"/>
      <c r="H6" s="408"/>
      <c r="R6" s="97"/>
      <c r="S6" s="105"/>
      <c r="T6" s="107"/>
      <c r="U6" s="97"/>
      <c r="V6" s="97"/>
      <c r="W6" s="403"/>
      <c r="X6" s="403"/>
      <c r="Y6" s="403"/>
      <c r="Z6" s="403"/>
    </row>
    <row r="7" spans="1:26" s="4" customFormat="1" ht="3.75" customHeight="1">
      <c r="A7" s="59"/>
      <c r="B7" s="106"/>
      <c r="C7" s="109"/>
      <c r="D7" s="106"/>
      <c r="E7" s="106"/>
      <c r="F7" s="106"/>
      <c r="G7" s="106"/>
      <c r="H7" s="106"/>
      <c r="R7" s="97"/>
      <c r="S7" s="97"/>
      <c r="T7" s="97"/>
      <c r="U7" s="97"/>
      <c r="V7" s="97"/>
      <c r="W7" s="97"/>
      <c r="X7" s="97"/>
      <c r="Y7" s="97"/>
      <c r="Z7" s="98"/>
    </row>
    <row r="8" spans="8:26" s="4" customFormat="1" ht="10.5" customHeight="1" thickBot="1">
      <c r="H8" s="110"/>
      <c r="R8" s="409"/>
      <c r="S8" s="409"/>
      <c r="T8" s="108"/>
      <c r="U8" s="97"/>
      <c r="V8" s="97"/>
      <c r="W8" s="98"/>
      <c r="X8" s="97"/>
      <c r="Y8" s="103"/>
      <c r="Z8" s="97"/>
    </row>
    <row r="9" spans="1:26" s="4" customFormat="1" ht="12" customHeight="1" thickBot="1">
      <c r="A9" s="392" t="s">
        <v>146</v>
      </c>
      <c r="B9" s="394"/>
      <c r="C9" s="394"/>
      <c r="D9" s="394"/>
      <c r="E9" s="394"/>
      <c r="F9" s="394"/>
      <c r="G9" s="394"/>
      <c r="H9" s="395"/>
      <c r="R9" s="102"/>
      <c r="S9" s="103"/>
      <c r="T9" s="103"/>
      <c r="U9" s="103"/>
      <c r="V9" s="103"/>
      <c r="W9" s="103"/>
      <c r="X9" s="410"/>
      <c r="Y9" s="397"/>
      <c r="Z9" s="397"/>
    </row>
    <row r="10" spans="1:26" s="97" customFormat="1" ht="12" customHeight="1">
      <c r="A10" s="102"/>
      <c r="C10" s="103"/>
      <c r="D10" s="103"/>
      <c r="E10" s="103"/>
      <c r="F10" s="103"/>
      <c r="G10" s="103"/>
      <c r="H10" s="103"/>
      <c r="X10" s="397"/>
      <c r="Y10" s="397"/>
      <c r="Z10" s="397"/>
    </row>
    <row r="11" spans="1:26" ht="15" customHeight="1">
      <c r="A11" s="59" t="s">
        <v>147</v>
      </c>
      <c r="B11" s="111" t="s">
        <v>18</v>
      </c>
      <c r="C11" s="101" t="s">
        <v>148</v>
      </c>
      <c r="D11" s="411" t="s">
        <v>149</v>
      </c>
      <c r="E11" s="412"/>
      <c r="F11" s="413"/>
      <c r="G11" s="113" t="s">
        <v>18</v>
      </c>
      <c r="I11" s="101"/>
      <c r="R11" s="105"/>
      <c r="S11" s="414"/>
      <c r="T11" s="414"/>
      <c r="U11" s="415"/>
      <c r="V11" s="415"/>
      <c r="W11" s="97"/>
      <c r="X11" s="397"/>
      <c r="Y11" s="397"/>
      <c r="Z11" s="397"/>
    </row>
    <row r="12" spans="1:26" ht="12" customHeight="1">
      <c r="A12" s="59"/>
      <c r="B12" s="116"/>
      <c r="C12" s="4"/>
      <c r="D12" s="59"/>
      <c r="E12" s="59"/>
      <c r="F12" s="4"/>
      <c r="I12" s="101"/>
      <c r="R12" s="97"/>
      <c r="S12" s="416"/>
      <c r="T12" s="416"/>
      <c r="U12" s="417"/>
      <c r="V12" s="417"/>
      <c r="W12" s="97"/>
      <c r="X12" s="397"/>
      <c r="Y12" s="397"/>
      <c r="Z12" s="397"/>
    </row>
    <row r="13" spans="1:26" ht="12" customHeight="1">
      <c r="A13" s="404" t="s">
        <v>150</v>
      </c>
      <c r="B13" s="418"/>
      <c r="C13" s="418"/>
      <c r="D13" s="419" t="s">
        <v>18</v>
      </c>
      <c r="E13" s="420"/>
      <c r="F13" s="420"/>
      <c r="G13" s="420"/>
      <c r="H13" s="421"/>
      <c r="I13" s="101"/>
      <c r="R13" s="97"/>
      <c r="S13" s="416"/>
      <c r="T13" s="416"/>
      <c r="U13" s="417"/>
      <c r="V13" s="417"/>
      <c r="W13" s="97"/>
      <c r="X13" s="97"/>
      <c r="Y13" s="97"/>
      <c r="Z13" s="97"/>
    </row>
    <row r="14" spans="1:26" s="4" customFormat="1" ht="12" customHeight="1">
      <c r="A14" s="59"/>
      <c r="B14" s="118"/>
      <c r="C14" s="118"/>
      <c r="R14" s="97"/>
      <c r="S14" s="416"/>
      <c r="T14" s="416"/>
      <c r="U14" s="417"/>
      <c r="V14" s="417"/>
      <c r="W14" s="97"/>
      <c r="X14" s="97"/>
      <c r="Y14" s="97"/>
      <c r="Z14" s="97"/>
    </row>
    <row r="15" spans="1:26" s="4" customFormat="1" ht="12" customHeight="1">
      <c r="A15" s="404" t="s">
        <v>151</v>
      </c>
      <c r="B15" s="418"/>
      <c r="C15" s="119" t="s">
        <v>18</v>
      </c>
      <c r="D15" s="120" t="s">
        <v>152</v>
      </c>
      <c r="R15" s="97"/>
      <c r="S15" s="416"/>
      <c r="T15" s="422"/>
      <c r="U15" s="417"/>
      <c r="V15" s="417"/>
      <c r="W15" s="97"/>
      <c r="X15" s="97"/>
      <c r="Y15" s="97"/>
      <c r="Z15" s="97"/>
    </row>
    <row r="16" spans="1:26" s="4" customFormat="1" ht="12" customHeight="1">
      <c r="A16" s="59"/>
      <c r="B16" s="118"/>
      <c r="C16" s="118"/>
      <c r="R16" s="97"/>
      <c r="S16" s="97"/>
      <c r="T16" s="97"/>
      <c r="U16" s="97"/>
      <c r="V16" s="97"/>
      <c r="W16" s="97"/>
      <c r="X16" s="97"/>
      <c r="Y16" s="97"/>
      <c r="Z16" s="98"/>
    </row>
    <row r="17" spans="1:26" s="4" customFormat="1" ht="25.5" customHeight="1">
      <c r="A17" s="411" t="s">
        <v>153</v>
      </c>
      <c r="B17" s="423"/>
      <c r="C17" s="123"/>
      <c r="D17" s="124" t="s">
        <v>154</v>
      </c>
      <c r="E17" s="123"/>
      <c r="G17" s="125">
        <f>E17-C17</f>
        <v>0</v>
      </c>
      <c r="H17" s="103" t="s">
        <v>155</v>
      </c>
      <c r="R17" s="98"/>
      <c r="S17" s="126"/>
      <c r="T17" s="126"/>
      <c r="U17" s="126"/>
      <c r="V17" s="127"/>
      <c r="W17" s="126"/>
      <c r="X17" s="126"/>
      <c r="Y17" s="126"/>
      <c r="Z17" s="97"/>
    </row>
    <row r="18" spans="2:26" ht="12" customHeight="1">
      <c r="B18" s="112"/>
      <c r="C18" s="114"/>
      <c r="H18" s="101"/>
      <c r="I18" s="101"/>
      <c r="R18" s="128"/>
      <c r="S18" s="129"/>
      <c r="T18" s="108"/>
      <c r="U18" s="10"/>
      <c r="V18" s="10"/>
      <c r="W18" s="51"/>
      <c r="X18" s="98"/>
      <c r="Y18" s="98"/>
      <c r="Z18" s="97"/>
    </row>
    <row r="19" spans="1:26" ht="12" customHeight="1">
      <c r="A19" s="411" t="s">
        <v>156</v>
      </c>
      <c r="B19" s="411"/>
      <c r="C19" s="411"/>
      <c r="D19" s="412"/>
      <c r="E19" s="424" t="s">
        <v>18</v>
      </c>
      <c r="F19" s="425"/>
      <c r="G19" s="425"/>
      <c r="H19" s="425"/>
      <c r="I19" s="101"/>
      <c r="R19" s="128"/>
      <c r="S19" s="129"/>
      <c r="T19" s="108"/>
      <c r="U19" s="10"/>
      <c r="V19" s="10"/>
      <c r="W19" s="51"/>
      <c r="X19" s="98"/>
      <c r="Y19" s="98"/>
      <c r="Z19" s="97"/>
    </row>
    <row r="20" spans="6:26" ht="12" customHeight="1" thickBot="1">
      <c r="F20" s="4"/>
      <c r="I20" s="101"/>
      <c r="R20" s="128"/>
      <c r="S20" s="129"/>
      <c r="T20" s="108"/>
      <c r="U20" s="10"/>
      <c r="V20" s="10"/>
      <c r="W20" s="51"/>
      <c r="X20" s="51"/>
      <c r="Y20" s="98"/>
      <c r="Z20" s="97"/>
    </row>
    <row r="21" spans="1:26" ht="12" customHeight="1" thickBot="1">
      <c r="A21" s="392" t="s">
        <v>157</v>
      </c>
      <c r="B21" s="394"/>
      <c r="C21" s="394"/>
      <c r="D21" s="394"/>
      <c r="E21" s="394"/>
      <c r="F21" s="394"/>
      <c r="G21" s="394"/>
      <c r="H21" s="394"/>
      <c r="I21" s="101"/>
      <c r="R21" s="128"/>
      <c r="S21" s="129"/>
      <c r="T21" s="108"/>
      <c r="U21" s="10"/>
      <c r="V21" s="10"/>
      <c r="W21" s="51"/>
      <c r="X21" s="51"/>
      <c r="Y21" s="98"/>
      <c r="Z21" s="97"/>
    </row>
    <row r="22" spans="1:26" ht="12" customHeight="1">
      <c r="A22" s="102"/>
      <c r="B22" s="103"/>
      <c r="C22" s="103"/>
      <c r="D22" s="103"/>
      <c r="E22" s="103"/>
      <c r="F22" s="103"/>
      <c r="G22" s="103"/>
      <c r="H22" s="103"/>
      <c r="I22" s="101"/>
      <c r="R22" s="128"/>
      <c r="S22" s="129"/>
      <c r="T22" s="129"/>
      <c r="U22" s="10"/>
      <c r="V22" s="10"/>
      <c r="W22" s="51"/>
      <c r="X22" s="51"/>
      <c r="Y22" s="98"/>
      <c r="Z22" s="103"/>
    </row>
    <row r="23" spans="1:26" s="122" customFormat="1" ht="12" customHeight="1">
      <c r="A23" s="101"/>
      <c r="B23" s="59" t="s">
        <v>158</v>
      </c>
      <c r="C23" s="130" t="s">
        <v>159</v>
      </c>
      <c r="D23" s="101"/>
      <c r="E23" s="112" t="s">
        <v>160</v>
      </c>
      <c r="F23" s="426" t="s">
        <v>18</v>
      </c>
      <c r="G23" s="427"/>
      <c r="H23" s="428"/>
      <c r="R23" s="128"/>
      <c r="S23" s="129"/>
      <c r="T23" s="129"/>
      <c r="U23" s="10"/>
      <c r="V23" s="10"/>
      <c r="W23" s="51"/>
      <c r="X23" s="51"/>
      <c r="Y23" s="98"/>
      <c r="Z23" s="97"/>
    </row>
    <row r="24" spans="2:26" ht="12" customHeight="1">
      <c r="B24" s="59"/>
      <c r="C24" s="131"/>
      <c r="E24" s="118"/>
      <c r="F24" s="132"/>
      <c r="I24" s="101"/>
      <c r="R24" s="128"/>
      <c r="S24" s="129"/>
      <c r="T24" s="108"/>
      <c r="U24" s="10"/>
      <c r="V24" s="10"/>
      <c r="W24" s="51"/>
      <c r="X24" s="51"/>
      <c r="Y24" s="98"/>
      <c r="Z24" s="97"/>
    </row>
    <row r="25" spans="2:26" ht="12" customHeight="1">
      <c r="B25" s="112" t="s">
        <v>161</v>
      </c>
      <c r="C25" s="113" t="s">
        <v>18</v>
      </c>
      <c r="E25" s="112" t="s">
        <v>162</v>
      </c>
      <c r="F25" s="429"/>
      <c r="G25" s="427"/>
      <c r="H25" s="428"/>
      <c r="I25" s="101"/>
      <c r="R25" s="97"/>
      <c r="S25" s="129"/>
      <c r="T25" s="108"/>
      <c r="U25" s="10"/>
      <c r="V25" s="10"/>
      <c r="W25" s="51"/>
      <c r="X25" s="51"/>
      <c r="Y25" s="98"/>
      <c r="Z25" s="97"/>
    </row>
    <row r="26" spans="9:26" ht="12" customHeight="1">
      <c r="I26" s="101"/>
      <c r="R26" s="98"/>
      <c r="S26" s="108"/>
      <c r="T26" s="108"/>
      <c r="U26" s="133"/>
      <c r="V26" s="10"/>
      <c r="W26" s="10"/>
      <c r="X26" s="51"/>
      <c r="Y26" s="98"/>
      <c r="Z26" s="97"/>
    </row>
    <row r="27" spans="1:26" ht="12" customHeight="1">
      <c r="A27" s="411" t="s">
        <v>163</v>
      </c>
      <c r="B27" s="418"/>
      <c r="C27" s="134" t="s">
        <v>18</v>
      </c>
      <c r="D27" s="135"/>
      <c r="E27" s="112" t="s">
        <v>164</v>
      </c>
      <c r="F27" s="111" t="s">
        <v>18</v>
      </c>
      <c r="G27" s="101" t="s">
        <v>19</v>
      </c>
      <c r="H27" s="101"/>
      <c r="I27" s="101"/>
      <c r="R27" s="430"/>
      <c r="S27" s="431"/>
      <c r="T27" s="431"/>
      <c r="U27" s="431"/>
      <c r="V27" s="431"/>
      <c r="W27" s="51"/>
      <c r="X27" s="45"/>
      <c r="Y27" s="97"/>
      <c r="Z27" s="97"/>
    </row>
    <row r="28" spans="4:26" ht="12" customHeight="1">
      <c r="D28" s="4"/>
      <c r="E28" s="4"/>
      <c r="F28" s="117"/>
      <c r="G28" s="117"/>
      <c r="H28" s="101"/>
      <c r="I28" s="101"/>
      <c r="R28" s="97"/>
      <c r="S28" s="97"/>
      <c r="T28" s="97"/>
      <c r="U28" s="97"/>
      <c r="V28" s="97"/>
      <c r="W28" s="97"/>
      <c r="X28" s="97"/>
      <c r="Y28" s="97"/>
      <c r="Z28" s="97"/>
    </row>
    <row r="29" spans="1:26" ht="12" customHeight="1">
      <c r="A29" s="4" t="s">
        <v>165</v>
      </c>
      <c r="B29" s="4"/>
      <c r="C29" s="4"/>
      <c r="D29" s="4"/>
      <c r="F29" s="432" t="s">
        <v>166</v>
      </c>
      <c r="G29" s="423"/>
      <c r="H29" s="423"/>
      <c r="I29" s="101"/>
      <c r="R29" s="396"/>
      <c r="S29" s="397"/>
      <c r="T29" s="397"/>
      <c r="U29" s="397"/>
      <c r="V29" s="397"/>
      <c r="W29" s="397"/>
      <c r="X29" s="397"/>
      <c r="Y29" s="397"/>
      <c r="Z29" s="397"/>
    </row>
    <row r="30" spans="1:26" ht="12" customHeight="1">
      <c r="A30" s="112"/>
      <c r="B30" s="136" t="s">
        <v>143</v>
      </c>
      <c r="C30" s="433" t="s">
        <v>167</v>
      </c>
      <c r="D30" s="434"/>
      <c r="E30" s="137"/>
      <c r="F30" s="423"/>
      <c r="G30" s="423"/>
      <c r="H30" s="423"/>
      <c r="I30" s="101"/>
      <c r="R30" s="102"/>
      <c r="S30" s="103"/>
      <c r="T30" s="103"/>
      <c r="U30" s="103"/>
      <c r="V30" s="103"/>
      <c r="W30" s="103"/>
      <c r="X30" s="103"/>
      <c r="Y30" s="103"/>
      <c r="Z30" s="103"/>
    </row>
    <row r="31" spans="2:26" ht="12" customHeight="1">
      <c r="B31" s="138" t="s">
        <v>18</v>
      </c>
      <c r="C31" s="435" t="s">
        <v>18</v>
      </c>
      <c r="D31" s="435"/>
      <c r="E31" s="137"/>
      <c r="F31" s="423"/>
      <c r="G31" s="423"/>
      <c r="H31" s="423"/>
      <c r="I31" s="101"/>
      <c r="R31" s="105"/>
      <c r="S31" s="105"/>
      <c r="T31" s="67"/>
      <c r="U31" s="97"/>
      <c r="V31" s="97"/>
      <c r="W31" s="403"/>
      <c r="X31" s="397"/>
      <c r="Y31" s="397"/>
      <c r="Z31" s="397"/>
    </row>
    <row r="32" spans="2:26" ht="12" customHeight="1">
      <c r="B32" s="139" t="s">
        <v>18</v>
      </c>
      <c r="C32" s="436"/>
      <c r="D32" s="436"/>
      <c r="F32" s="423"/>
      <c r="G32" s="423"/>
      <c r="H32" s="423"/>
      <c r="I32" s="101"/>
      <c r="R32" s="105"/>
      <c r="S32" s="105"/>
      <c r="T32" s="107"/>
      <c r="U32" s="97"/>
      <c r="V32" s="103"/>
      <c r="W32" s="108"/>
      <c r="X32" s="97"/>
      <c r="Y32" s="98"/>
      <c r="Z32" s="103"/>
    </row>
    <row r="33" spans="2:26" ht="11.25" customHeight="1">
      <c r="B33" s="139" t="s">
        <v>18</v>
      </c>
      <c r="C33" s="436"/>
      <c r="D33" s="436"/>
      <c r="F33" s="423"/>
      <c r="G33" s="423"/>
      <c r="H33" s="423"/>
      <c r="I33" s="101"/>
      <c r="R33" s="105"/>
      <c r="S33" s="105"/>
      <c r="T33" s="107"/>
      <c r="U33" s="97"/>
      <c r="V33" s="97"/>
      <c r="W33" s="403"/>
      <c r="X33" s="403"/>
      <c r="Y33" s="403"/>
      <c r="Z33" s="403"/>
    </row>
    <row r="34" spans="2:26" ht="12" customHeight="1">
      <c r="B34" s="139" t="s">
        <v>18</v>
      </c>
      <c r="C34" s="436"/>
      <c r="D34" s="436"/>
      <c r="H34" s="101"/>
      <c r="I34" s="101"/>
      <c r="R34" s="105"/>
      <c r="S34" s="105"/>
      <c r="T34" s="97"/>
      <c r="U34" s="97"/>
      <c r="V34" s="97"/>
      <c r="W34" s="97"/>
      <c r="X34" s="97"/>
      <c r="Y34" s="97"/>
      <c r="Z34" s="98"/>
    </row>
    <row r="35" spans="4:26" ht="24.75" customHeight="1">
      <c r="D35" s="4"/>
      <c r="E35" s="4"/>
      <c r="F35" s="4"/>
      <c r="G35" s="4"/>
      <c r="H35" s="110"/>
      <c r="I35" s="101"/>
      <c r="R35" s="409"/>
      <c r="S35" s="409"/>
      <c r="T35" s="108"/>
      <c r="U35" s="97"/>
      <c r="V35" s="97"/>
      <c r="W35" s="98"/>
      <c r="X35" s="97"/>
      <c r="Y35" s="103"/>
      <c r="Z35" s="97"/>
    </row>
    <row r="36" spans="1:26" ht="29.25" customHeight="1">
      <c r="A36" s="140" t="s">
        <v>168</v>
      </c>
      <c r="B36" s="141" t="s">
        <v>169</v>
      </c>
      <c r="C36" s="141" t="s">
        <v>170</v>
      </c>
      <c r="D36" s="141" t="s">
        <v>171</v>
      </c>
      <c r="E36" s="142" t="s">
        <v>172</v>
      </c>
      <c r="F36" s="141" t="s">
        <v>173</v>
      </c>
      <c r="G36" s="141" t="s">
        <v>174</v>
      </c>
      <c r="H36" s="143" t="s">
        <v>175</v>
      </c>
      <c r="I36" s="101"/>
      <c r="R36" s="97"/>
      <c r="S36" s="97"/>
      <c r="T36" s="97"/>
      <c r="U36" s="97"/>
      <c r="V36" s="97"/>
      <c r="W36" s="103"/>
      <c r="X36" s="410"/>
      <c r="Y36" s="397"/>
      <c r="Z36" s="397"/>
    </row>
    <row r="37" spans="1:26" ht="11.25" customHeight="1">
      <c r="A37" s="144">
        <v>1</v>
      </c>
      <c r="B37" s="145"/>
      <c r="C37" s="146" t="s">
        <v>18</v>
      </c>
      <c r="D37" s="147" t="s">
        <v>18</v>
      </c>
      <c r="E37" s="147" t="s">
        <v>18</v>
      </c>
      <c r="F37" s="148" t="str">
        <f>IF(ISBLANK(B37)," ",((C37-B37)*1440)/(D37-E37))</f>
        <v> </v>
      </c>
      <c r="G37" s="149" t="s">
        <v>176</v>
      </c>
      <c r="H37" s="150" t="s">
        <v>176</v>
      </c>
      <c r="I37" s="101"/>
      <c r="R37" s="105"/>
      <c r="S37" s="115"/>
      <c r="T37" s="115"/>
      <c r="U37" s="98"/>
      <c r="V37" s="98"/>
      <c r="W37" s="97"/>
      <c r="X37" s="397"/>
      <c r="Y37" s="397"/>
      <c r="Z37" s="397"/>
    </row>
    <row r="38" spans="1:26" s="97" customFormat="1" ht="12" customHeight="1">
      <c r="A38" s="151">
        <f>A37+1</f>
        <v>2</v>
      </c>
      <c r="B38" s="152"/>
      <c r="C38" s="152" t="s">
        <v>18</v>
      </c>
      <c r="D38" s="153" t="s">
        <v>18</v>
      </c>
      <c r="E38" s="153" t="s">
        <v>18</v>
      </c>
      <c r="F38" s="154" t="str">
        <f aca="true" t="shared" si="0" ref="F38:F44">IF(ISBLANK(B38)," ",((C38-B38)*1440)/(D38-E38))</f>
        <v> </v>
      </c>
      <c r="G38" s="155" t="s">
        <v>176</v>
      </c>
      <c r="H38" s="156" t="s">
        <v>176</v>
      </c>
      <c r="S38" s="67"/>
      <c r="T38" s="67"/>
      <c r="U38" s="117"/>
      <c r="V38" s="117"/>
      <c r="X38" s="397"/>
      <c r="Y38" s="397"/>
      <c r="Z38" s="397"/>
    </row>
    <row r="39" spans="1:26" s="4" customFormat="1" ht="12" customHeight="1">
      <c r="A39" s="151">
        <v>3</v>
      </c>
      <c r="B39" s="152"/>
      <c r="C39" s="152" t="s">
        <v>18</v>
      </c>
      <c r="D39" s="153" t="s">
        <v>18</v>
      </c>
      <c r="E39" s="153" t="s">
        <v>18</v>
      </c>
      <c r="F39" s="154" t="str">
        <f t="shared" si="0"/>
        <v> </v>
      </c>
      <c r="G39" s="154" t="str">
        <f aca="true" t="shared" si="1" ref="G39:G44">IF(ISBLANK(B39)," ",100*(MAX(F37:F39)-MIN(F37:F39))/MAX(F37:F39))</f>
        <v> </v>
      </c>
      <c r="H39" s="156" t="str">
        <f aca="true" t="shared" si="2" ref="H39:H44">IF(ISBLANK(B39)," ",IF(G39&lt;10,"Yes","No"))</f>
        <v> </v>
      </c>
      <c r="R39" s="97"/>
      <c r="S39" s="67"/>
      <c r="T39" s="67"/>
      <c r="U39" s="117"/>
      <c r="V39" s="117"/>
      <c r="W39" s="97"/>
      <c r="X39" s="397"/>
      <c r="Y39" s="397"/>
      <c r="Z39" s="397"/>
    </row>
    <row r="40" spans="1:26" s="4" customFormat="1" ht="12" customHeight="1">
      <c r="A40" s="151" t="s">
        <v>18</v>
      </c>
      <c r="B40" s="152"/>
      <c r="C40" s="152" t="s">
        <v>18</v>
      </c>
      <c r="D40" s="153" t="s">
        <v>18</v>
      </c>
      <c r="E40" s="153" t="s">
        <v>18</v>
      </c>
      <c r="F40" s="154" t="str">
        <f>IF(ISBLANK(B40)," ",((C40-B40)*1440)/(D40-E40))</f>
        <v> </v>
      </c>
      <c r="G40" s="154" t="str">
        <f t="shared" si="1"/>
        <v> </v>
      </c>
      <c r="H40" s="156" t="str">
        <f t="shared" si="2"/>
        <v> </v>
      </c>
      <c r="R40" s="97"/>
      <c r="S40" s="67"/>
      <c r="T40" s="67"/>
      <c r="U40" s="117"/>
      <c r="V40" s="117"/>
      <c r="W40" s="97"/>
      <c r="X40" s="97"/>
      <c r="Y40" s="97"/>
      <c r="Z40" s="97"/>
    </row>
    <row r="41" spans="1:26" s="4" customFormat="1" ht="12" customHeight="1">
      <c r="A41" s="151" t="s">
        <v>18</v>
      </c>
      <c r="B41" s="152"/>
      <c r="C41" s="152" t="s">
        <v>18</v>
      </c>
      <c r="D41" s="157"/>
      <c r="E41" s="153"/>
      <c r="F41" s="154" t="str">
        <f t="shared" si="0"/>
        <v> </v>
      </c>
      <c r="G41" s="154" t="str">
        <f t="shared" si="1"/>
        <v> </v>
      </c>
      <c r="H41" s="156" t="str">
        <f t="shared" si="2"/>
        <v> </v>
      </c>
      <c r="R41" s="97"/>
      <c r="S41" s="67"/>
      <c r="T41" s="67"/>
      <c r="U41" s="117"/>
      <c r="V41" s="117"/>
      <c r="W41" s="97"/>
      <c r="X41" s="97"/>
      <c r="Y41" s="97"/>
      <c r="Z41" s="97"/>
    </row>
    <row r="42" spans="1:26" s="4" customFormat="1" ht="12" customHeight="1">
      <c r="A42" s="151" t="s">
        <v>18</v>
      </c>
      <c r="B42" s="152"/>
      <c r="C42" s="152" t="s">
        <v>18</v>
      </c>
      <c r="D42" s="157" t="s">
        <v>18</v>
      </c>
      <c r="E42" s="153" t="s">
        <v>18</v>
      </c>
      <c r="F42" s="154" t="str">
        <f t="shared" si="0"/>
        <v> </v>
      </c>
      <c r="G42" s="154" t="str">
        <f t="shared" si="1"/>
        <v> </v>
      </c>
      <c r="H42" s="156" t="str">
        <f t="shared" si="2"/>
        <v> </v>
      </c>
      <c r="R42" s="97"/>
      <c r="S42" s="67"/>
      <c r="T42" s="121"/>
      <c r="U42" s="117"/>
      <c r="V42" s="117"/>
      <c r="W42" s="97"/>
      <c r="X42" s="97"/>
      <c r="Y42" s="97"/>
      <c r="Z42" s="97"/>
    </row>
    <row r="43" spans="1:26" s="4" customFormat="1" ht="12.75" customHeight="1">
      <c r="A43" s="151" t="s">
        <v>18</v>
      </c>
      <c r="B43" s="152"/>
      <c r="C43" s="152"/>
      <c r="D43" s="153"/>
      <c r="E43" s="153"/>
      <c r="F43" s="154" t="str">
        <f t="shared" si="0"/>
        <v> </v>
      </c>
      <c r="G43" s="154" t="str">
        <f t="shared" si="1"/>
        <v> </v>
      </c>
      <c r="H43" s="156" t="str">
        <f t="shared" si="2"/>
        <v> </v>
      </c>
      <c r="R43" s="97"/>
      <c r="S43" s="67"/>
      <c r="T43" s="121"/>
      <c r="U43" s="117"/>
      <c r="V43" s="117"/>
      <c r="W43" s="97"/>
      <c r="X43" s="97"/>
      <c r="Y43" s="97"/>
      <c r="Z43" s="97"/>
    </row>
    <row r="44" spans="1:26" s="4" customFormat="1" ht="12" customHeight="1">
      <c r="A44" s="158" t="s">
        <v>18</v>
      </c>
      <c r="B44" s="159"/>
      <c r="C44" s="159"/>
      <c r="D44" s="160"/>
      <c r="E44" s="160"/>
      <c r="F44" s="161" t="str">
        <f t="shared" si="0"/>
        <v> </v>
      </c>
      <c r="G44" s="161" t="str">
        <f t="shared" si="1"/>
        <v> </v>
      </c>
      <c r="H44" s="162" t="str">
        <f t="shared" si="2"/>
        <v> </v>
      </c>
      <c r="R44" s="97"/>
      <c r="S44" s="97"/>
      <c r="T44" s="97"/>
      <c r="U44" s="97"/>
      <c r="V44" s="97"/>
      <c r="W44" s="97"/>
      <c r="X44" s="97"/>
      <c r="Y44" s="97"/>
      <c r="Z44" s="97"/>
    </row>
    <row r="45" spans="1:26" ht="33.75" customHeight="1">
      <c r="A45" s="163"/>
      <c r="B45" s="164"/>
      <c r="C45" s="164"/>
      <c r="D45" s="165"/>
      <c r="E45" s="166"/>
      <c r="F45" s="167"/>
      <c r="G45" s="168"/>
      <c r="H45" s="110"/>
      <c r="I45" s="101"/>
      <c r="R45" s="98"/>
      <c r="S45" s="126"/>
      <c r="T45" s="126"/>
      <c r="U45" s="126"/>
      <c r="V45" s="127"/>
      <c r="W45" s="126"/>
      <c r="X45" s="126"/>
      <c r="Y45" s="126"/>
      <c r="Z45" s="98"/>
    </row>
    <row r="46" spans="1:26" ht="13.5" customHeight="1">
      <c r="A46" s="437" t="s">
        <v>177</v>
      </c>
      <c r="B46" s="418"/>
      <c r="C46" s="418"/>
      <c r="D46" s="438"/>
      <c r="E46" s="439"/>
      <c r="F46" s="50" t="s">
        <v>18</v>
      </c>
      <c r="G46" s="7" t="s">
        <v>178</v>
      </c>
      <c r="H46" s="101"/>
      <c r="I46" s="101"/>
      <c r="R46" s="128"/>
      <c r="S46" s="129"/>
      <c r="T46" s="108"/>
      <c r="U46" s="10"/>
      <c r="V46" s="10"/>
      <c r="W46" s="51"/>
      <c r="X46" s="98"/>
      <c r="Y46" s="98"/>
      <c r="Z46" s="97"/>
    </row>
    <row r="47" spans="1:26" ht="12.75" customHeight="1">
      <c r="A47" s="163"/>
      <c r="B47" s="169"/>
      <c r="C47" s="169"/>
      <c r="D47" s="165"/>
      <c r="E47" s="166"/>
      <c r="F47" s="167"/>
      <c r="G47" s="170"/>
      <c r="H47" s="110"/>
      <c r="I47" s="101"/>
      <c r="R47" s="128"/>
      <c r="S47" s="129"/>
      <c r="T47" s="108"/>
      <c r="U47" s="10"/>
      <c r="V47" s="10"/>
      <c r="W47" s="51"/>
      <c r="X47" s="98"/>
      <c r="Y47" s="98"/>
      <c r="Z47" s="97"/>
    </row>
    <row r="48" spans="1:26" ht="12" customHeight="1" thickBot="1">
      <c r="A48" s="440" t="s">
        <v>179</v>
      </c>
      <c r="B48" s="441"/>
      <c r="C48" s="441"/>
      <c r="D48" s="441"/>
      <c r="E48" s="441"/>
      <c r="F48" s="423"/>
      <c r="G48" s="423"/>
      <c r="H48" s="423"/>
      <c r="I48" s="101"/>
      <c r="R48" s="128"/>
      <c r="S48" s="129"/>
      <c r="T48" s="108"/>
      <c r="U48" s="10"/>
      <c r="V48" s="10"/>
      <c r="W48" s="51"/>
      <c r="X48" s="51"/>
      <c r="Y48" s="98"/>
      <c r="Z48" s="97"/>
    </row>
    <row r="49" spans="1:26" ht="12" customHeight="1" thickBot="1">
      <c r="A49" s="440" t="s">
        <v>180</v>
      </c>
      <c r="B49" s="442"/>
      <c r="C49" s="442"/>
      <c r="D49" s="442"/>
      <c r="E49" s="442"/>
      <c r="F49" s="173">
        <f>IF(ISBLANK(F46)," ",MAX(F46,E75,E99,E126,E150))</f>
        <v>0</v>
      </c>
      <c r="G49" s="170" t="s">
        <v>178</v>
      </c>
      <c r="H49" s="101"/>
      <c r="I49" s="101"/>
      <c r="R49" s="128"/>
      <c r="S49" s="129"/>
      <c r="T49" s="108"/>
      <c r="U49" s="10"/>
      <c r="V49" s="10"/>
      <c r="W49" s="51"/>
      <c r="X49" s="51"/>
      <c r="Y49" s="98"/>
      <c r="Z49" s="97"/>
    </row>
    <row r="50" spans="1:26" ht="41.25" customHeight="1">
      <c r="A50" s="171"/>
      <c r="B50" s="172"/>
      <c r="C50" s="172"/>
      <c r="D50" s="172"/>
      <c r="E50" s="172"/>
      <c r="F50" s="166"/>
      <c r="G50" s="170"/>
      <c r="H50" s="101"/>
      <c r="I50" s="101"/>
      <c r="R50" s="128"/>
      <c r="S50" s="129"/>
      <c r="T50" s="129"/>
      <c r="U50" s="10"/>
      <c r="V50" s="10"/>
      <c r="W50" s="51"/>
      <c r="X50" s="51"/>
      <c r="Y50" s="98"/>
      <c r="Z50" s="97"/>
    </row>
    <row r="51" spans="1:26" s="4" customFormat="1" ht="45" customHeight="1" thickBot="1">
      <c r="A51" s="388" t="s">
        <v>181</v>
      </c>
      <c r="B51" s="389"/>
      <c r="C51" s="389"/>
      <c r="D51" s="389"/>
      <c r="E51" s="389"/>
      <c r="F51" s="389"/>
      <c r="G51" s="101"/>
      <c r="H51" s="101"/>
      <c r="I51" s="97"/>
      <c r="J51" s="101"/>
      <c r="K51" s="101"/>
      <c r="L51" s="101"/>
      <c r="M51" s="101"/>
      <c r="N51" s="101"/>
      <c r="O51" s="101"/>
      <c r="P51" s="101"/>
      <c r="Q51" s="101"/>
      <c r="R51" s="97"/>
      <c r="S51" s="101"/>
      <c r="T51" s="101"/>
      <c r="U51" s="101"/>
      <c r="V51" s="101"/>
      <c r="W51" s="101"/>
      <c r="X51" s="101"/>
      <c r="Y51" s="101"/>
      <c r="Z51" s="101"/>
    </row>
    <row r="52" spans="1:26" s="4" customFormat="1" ht="15" customHeight="1" thickBot="1">
      <c r="A52" s="392" t="s">
        <v>182</v>
      </c>
      <c r="B52" s="394"/>
      <c r="C52" s="394"/>
      <c r="D52" s="394"/>
      <c r="E52" s="394"/>
      <c r="F52" s="394"/>
      <c r="G52" s="394"/>
      <c r="H52" s="394"/>
      <c r="I52" s="97"/>
      <c r="J52" s="101"/>
      <c r="K52" s="101"/>
      <c r="L52" s="101"/>
      <c r="M52" s="101"/>
      <c r="N52" s="101"/>
      <c r="O52" s="101"/>
      <c r="P52" s="101"/>
      <c r="Q52" s="101"/>
      <c r="R52" s="97"/>
      <c r="S52" s="101"/>
      <c r="T52" s="101"/>
      <c r="U52" s="101"/>
      <c r="V52" s="101"/>
      <c r="W52" s="101"/>
      <c r="X52" s="101"/>
      <c r="Y52" s="101"/>
      <c r="Z52" s="101"/>
    </row>
    <row r="53" spans="1:26" ht="3.75" customHeight="1">
      <c r="A53" s="102"/>
      <c r="B53" s="103"/>
      <c r="C53" s="103"/>
      <c r="D53" s="103"/>
      <c r="E53" s="103"/>
      <c r="F53" s="103"/>
      <c r="G53" s="103"/>
      <c r="H53" s="103"/>
      <c r="R53" s="4"/>
      <c r="S53" s="4"/>
      <c r="T53" s="4"/>
      <c r="U53" s="4"/>
      <c r="V53" s="4"/>
      <c r="W53" s="4"/>
      <c r="X53" s="4"/>
      <c r="Y53" s="4"/>
      <c r="Z53" s="4"/>
    </row>
    <row r="54" spans="2:26" ht="15">
      <c r="B54" s="59" t="s">
        <v>158</v>
      </c>
      <c r="C54" s="174" t="s">
        <v>183</v>
      </c>
      <c r="D54" s="101" t="s">
        <v>142</v>
      </c>
      <c r="E54" s="426" t="s">
        <v>18</v>
      </c>
      <c r="F54" s="427"/>
      <c r="G54" s="427"/>
      <c r="H54" s="428"/>
      <c r="R54" s="4"/>
      <c r="S54" s="4"/>
      <c r="T54" s="4"/>
      <c r="U54" s="4"/>
      <c r="V54" s="4"/>
      <c r="W54" s="4"/>
      <c r="X54" s="4"/>
      <c r="Y54" s="4"/>
      <c r="Z54" s="4"/>
    </row>
    <row r="55" spans="2:8" ht="3.75" customHeight="1">
      <c r="B55" s="59"/>
      <c r="D55" s="122"/>
      <c r="E55" s="132"/>
      <c r="G55" s="114"/>
      <c r="H55" s="175"/>
    </row>
    <row r="56" spans="2:8" ht="12" customHeight="1">
      <c r="B56" s="112" t="s">
        <v>161</v>
      </c>
      <c r="C56" s="176"/>
      <c r="D56" s="101" t="s">
        <v>184</v>
      </c>
      <c r="E56" s="429"/>
      <c r="F56" s="427"/>
      <c r="G56" s="427"/>
      <c r="H56" s="428"/>
    </row>
    <row r="57" ht="3.75" customHeight="1"/>
    <row r="58" spans="1:8" ht="12" customHeight="1">
      <c r="A58" s="411" t="s">
        <v>163</v>
      </c>
      <c r="B58" s="443"/>
      <c r="C58" s="177" t="s">
        <v>18</v>
      </c>
      <c r="D58" s="101" t="s">
        <v>164</v>
      </c>
      <c r="E58" s="111"/>
      <c r="F58" s="4" t="s">
        <v>19</v>
      </c>
      <c r="G58" s="106"/>
      <c r="H58" s="101"/>
    </row>
    <row r="59" spans="1:8" ht="7.5" customHeight="1">
      <c r="A59" s="102"/>
      <c r="B59" s="178" t="s">
        <v>18</v>
      </c>
      <c r="C59" s="103"/>
      <c r="D59" s="103"/>
      <c r="E59" s="103"/>
      <c r="F59" s="432" t="s">
        <v>185</v>
      </c>
      <c r="G59" s="423"/>
      <c r="H59" s="423"/>
    </row>
    <row r="60" spans="1:8" ht="15">
      <c r="A60" s="4" t="s">
        <v>165</v>
      </c>
      <c r="B60" s="4"/>
      <c r="C60" s="4"/>
      <c r="D60" s="4"/>
      <c r="E60" s="97"/>
      <c r="F60" s="423"/>
      <c r="G60" s="423"/>
      <c r="H60" s="423"/>
    </row>
    <row r="61" spans="1:8" ht="15">
      <c r="A61" s="112"/>
      <c r="B61" s="136" t="s">
        <v>143</v>
      </c>
      <c r="C61" s="433" t="s">
        <v>167</v>
      </c>
      <c r="D61" s="434"/>
      <c r="F61" s="423"/>
      <c r="G61" s="423"/>
      <c r="H61" s="423"/>
    </row>
    <row r="62" spans="2:8" ht="15">
      <c r="B62" s="179"/>
      <c r="C62" s="444"/>
      <c r="D62" s="445"/>
      <c r="F62" s="423"/>
      <c r="G62" s="423"/>
      <c r="H62" s="423"/>
    </row>
    <row r="63" spans="2:8" ht="15">
      <c r="B63" s="180"/>
      <c r="C63" s="446"/>
      <c r="D63" s="447"/>
      <c r="E63" s="4"/>
      <c r="F63" s="4"/>
      <c r="G63" s="4"/>
      <c r="H63" s="4"/>
    </row>
    <row r="64" spans="2:8" ht="15">
      <c r="B64" s="180"/>
      <c r="C64" s="446"/>
      <c r="D64" s="447"/>
      <c r="E64" s="4"/>
      <c r="F64" s="4"/>
      <c r="G64" s="4"/>
      <c r="H64" s="4"/>
    </row>
    <row r="65" spans="2:8" ht="15">
      <c r="B65" s="139"/>
      <c r="C65" s="436"/>
      <c r="D65" s="436"/>
      <c r="E65" s="4"/>
      <c r="F65" s="4"/>
      <c r="G65" s="4"/>
      <c r="H65" s="4"/>
    </row>
    <row r="66" spans="4:8" ht="15">
      <c r="D66" s="4"/>
      <c r="E66" s="4"/>
      <c r="F66" s="4"/>
      <c r="G66" s="4"/>
      <c r="H66" s="110"/>
    </row>
    <row r="67" spans="1:8" ht="30">
      <c r="A67" s="140" t="s">
        <v>168</v>
      </c>
      <c r="B67" s="181" t="s">
        <v>169</v>
      </c>
      <c r="C67" s="111" t="s">
        <v>170</v>
      </c>
      <c r="D67" s="182" t="s">
        <v>171</v>
      </c>
      <c r="E67" s="142" t="s">
        <v>172</v>
      </c>
      <c r="F67" s="141" t="s">
        <v>173</v>
      </c>
      <c r="G67" s="141" t="s">
        <v>174</v>
      </c>
      <c r="H67" s="143" t="s">
        <v>175</v>
      </c>
    </row>
    <row r="68" spans="1:8" ht="15">
      <c r="A68" s="144">
        <v>1</v>
      </c>
      <c r="B68" s="145"/>
      <c r="C68" s="146" t="s">
        <v>18</v>
      </c>
      <c r="D68" s="183" t="s">
        <v>18</v>
      </c>
      <c r="E68" s="147" t="s">
        <v>18</v>
      </c>
      <c r="F68" s="148" t="str">
        <f aca="true" t="shared" si="3" ref="F68:F73">IF(ISBLANK(B68)," ",((C68-B68)*1440)/(D68-E68))</f>
        <v> </v>
      </c>
      <c r="G68" s="149" t="s">
        <v>176</v>
      </c>
      <c r="H68" s="150" t="s">
        <v>176</v>
      </c>
    </row>
    <row r="69" spans="1:8" ht="15">
      <c r="A69" s="151">
        <v>2</v>
      </c>
      <c r="B69" s="152"/>
      <c r="C69" s="184" t="s">
        <v>18</v>
      </c>
      <c r="D69" s="183" t="s">
        <v>18</v>
      </c>
      <c r="E69" s="153" t="s">
        <v>18</v>
      </c>
      <c r="F69" s="154" t="str">
        <f t="shared" si="3"/>
        <v> </v>
      </c>
      <c r="G69" s="155" t="s">
        <v>176</v>
      </c>
      <c r="H69" s="156" t="s">
        <v>176</v>
      </c>
    </row>
    <row r="70" spans="1:8" ht="15">
      <c r="A70" s="151">
        <v>3</v>
      </c>
      <c r="B70" s="152"/>
      <c r="C70" s="184" t="s">
        <v>18</v>
      </c>
      <c r="D70" s="183" t="s">
        <v>18</v>
      </c>
      <c r="E70" s="153" t="s">
        <v>18</v>
      </c>
      <c r="F70" s="154" t="str">
        <f t="shared" si="3"/>
        <v> </v>
      </c>
      <c r="G70" s="154" t="str">
        <f>IF(ISBLANK(B70)," ",100*(MAX(F68:F70)-MIN(F68:F70))/MAX(F68:F70))</f>
        <v> </v>
      </c>
      <c r="H70" s="156" t="str">
        <f>IF(ISBLANK(B70)," ",IF(G70&lt;10,"Yes","No"))</f>
        <v> </v>
      </c>
    </row>
    <row r="71" spans="1:8" ht="15">
      <c r="A71" s="151" t="s">
        <v>18</v>
      </c>
      <c r="B71" s="152"/>
      <c r="C71" s="184" t="s">
        <v>18</v>
      </c>
      <c r="D71" s="183" t="s">
        <v>18</v>
      </c>
      <c r="E71" s="153" t="s">
        <v>18</v>
      </c>
      <c r="F71" s="154" t="str">
        <f t="shared" si="3"/>
        <v> </v>
      </c>
      <c r="G71" s="154" t="str">
        <f>IF(ISBLANK(B71)," ",100*(MAX(F69:F71)-MIN(F69:F71))/MAX(F69:F71))</f>
        <v> </v>
      </c>
      <c r="H71" s="156" t="str">
        <f>IF(ISBLANK(B71)," ",IF(G71&lt;10,"Yes","No"))</f>
        <v> </v>
      </c>
    </row>
    <row r="72" spans="1:8" ht="15">
      <c r="A72" s="151" t="s">
        <v>18</v>
      </c>
      <c r="B72" s="152"/>
      <c r="C72" s="184"/>
      <c r="D72" s="183" t="s">
        <v>18</v>
      </c>
      <c r="E72" s="153" t="s">
        <v>18</v>
      </c>
      <c r="F72" s="154" t="str">
        <f t="shared" si="3"/>
        <v> </v>
      </c>
      <c r="G72" s="154" t="str">
        <f>IF(ISBLANK(B72)," ",100*(MAX(F70:F72)-MIN(F70:F72))/MAX(F70:F72))</f>
        <v> </v>
      </c>
      <c r="H72" s="156" t="str">
        <f>IF(ISBLANK(B72)," ",IF(G72&lt;10,"Yes","No"))</f>
        <v> </v>
      </c>
    </row>
    <row r="73" spans="1:8" ht="15">
      <c r="A73" s="185"/>
      <c r="B73" s="159"/>
      <c r="C73" s="186"/>
      <c r="D73" s="187" t="s">
        <v>18</v>
      </c>
      <c r="E73" s="160" t="s">
        <v>18</v>
      </c>
      <c r="F73" s="161" t="str">
        <f t="shared" si="3"/>
        <v> </v>
      </c>
      <c r="G73" s="161" t="str">
        <f>IF(ISBLANK(B73)," ",100*(MAX(F73:F73)-MIN(F73:F73))/MAX(F73:F73))</f>
        <v> </v>
      </c>
      <c r="H73" s="162" t="str">
        <f>IF(ISBLANK(B73)," ",IF(G73&lt;10,"Yes","No"))</f>
        <v> </v>
      </c>
    </row>
    <row r="74" spans="1:8" ht="9" customHeight="1">
      <c r="A74" s="114"/>
      <c r="B74" s="164"/>
      <c r="C74" s="165"/>
      <c r="D74" s="166"/>
      <c r="E74" s="167"/>
      <c r="F74" s="168"/>
      <c r="G74" s="110"/>
      <c r="H74" s="101"/>
    </row>
    <row r="75" spans="1:8" ht="15">
      <c r="A75" s="437" t="s">
        <v>186</v>
      </c>
      <c r="B75" s="438"/>
      <c r="C75" s="438"/>
      <c r="D75" s="438"/>
      <c r="E75" s="50" t="s">
        <v>18</v>
      </c>
      <c r="F75" s="7" t="s">
        <v>178</v>
      </c>
      <c r="H75" s="101"/>
    </row>
    <row r="76" spans="2:8" ht="15.75" thickBot="1">
      <c r="B76" s="97"/>
      <c r="H76" s="101"/>
    </row>
    <row r="77" spans="1:8" ht="15.75" thickBot="1">
      <c r="A77" s="392" t="s">
        <v>182</v>
      </c>
      <c r="B77" s="394"/>
      <c r="C77" s="394"/>
      <c r="D77" s="394"/>
      <c r="E77" s="394"/>
      <c r="F77" s="394"/>
      <c r="G77" s="394"/>
      <c r="H77" s="395"/>
    </row>
    <row r="78" spans="1:8" ht="15">
      <c r="A78" s="112"/>
      <c r="B78" s="59" t="s">
        <v>158</v>
      </c>
      <c r="C78" s="188" t="s">
        <v>187</v>
      </c>
      <c r="D78" s="101" t="s">
        <v>160</v>
      </c>
      <c r="E78" s="448" t="s">
        <v>18</v>
      </c>
      <c r="F78" s="449"/>
      <c r="G78" s="449"/>
      <c r="H78" s="450"/>
    </row>
    <row r="79" spans="1:8" ht="3.75" customHeight="1">
      <c r="A79" s="112"/>
      <c r="B79" s="59"/>
      <c r="D79" s="122"/>
      <c r="E79" s="108"/>
      <c r="G79" s="114"/>
      <c r="H79" s="103"/>
    </row>
    <row r="80" spans="1:8" ht="15">
      <c r="A80" s="112"/>
      <c r="B80" s="112" t="s">
        <v>161</v>
      </c>
      <c r="C80" s="176"/>
      <c r="D80" s="101" t="s">
        <v>162</v>
      </c>
      <c r="E80" s="429"/>
      <c r="F80" s="427"/>
      <c r="G80" s="427"/>
      <c r="H80" s="428"/>
    </row>
    <row r="81" spans="1:2" ht="3.75" customHeight="1">
      <c r="A81" s="112"/>
      <c r="B81" s="112"/>
    </row>
    <row r="82" spans="1:8" ht="15">
      <c r="A82" s="411" t="s">
        <v>163</v>
      </c>
      <c r="B82" s="443"/>
      <c r="C82" s="176"/>
      <c r="D82" s="101" t="s">
        <v>164</v>
      </c>
      <c r="E82" s="111"/>
      <c r="F82" s="4" t="s">
        <v>19</v>
      </c>
      <c r="G82" s="106"/>
      <c r="H82" s="101"/>
    </row>
    <row r="83" spans="1:8" ht="9.75" customHeight="1">
      <c r="A83" s="102"/>
      <c r="B83" s="178" t="s">
        <v>18</v>
      </c>
      <c r="C83" s="103"/>
      <c r="D83" s="103"/>
      <c r="E83" s="103"/>
      <c r="F83" s="432" t="s">
        <v>185</v>
      </c>
      <c r="G83" s="423"/>
      <c r="H83" s="423"/>
    </row>
    <row r="84" spans="1:8" ht="15">
      <c r="A84" s="4" t="s">
        <v>165</v>
      </c>
      <c r="B84" s="4"/>
      <c r="C84" s="4"/>
      <c r="D84" s="4"/>
      <c r="E84" s="4"/>
      <c r="F84" s="423"/>
      <c r="G84" s="423"/>
      <c r="H84" s="423"/>
    </row>
    <row r="85" spans="1:8" ht="15">
      <c r="A85" s="112"/>
      <c r="B85" s="136" t="s">
        <v>143</v>
      </c>
      <c r="C85" s="433" t="s">
        <v>167</v>
      </c>
      <c r="D85" s="434"/>
      <c r="F85" s="423"/>
      <c r="G85" s="423"/>
      <c r="H85" s="423"/>
    </row>
    <row r="86" spans="2:8" ht="15">
      <c r="B86" s="179"/>
      <c r="C86" s="444"/>
      <c r="D86" s="445"/>
      <c r="F86" s="423"/>
      <c r="G86" s="423"/>
      <c r="H86" s="423"/>
    </row>
    <row r="87" spans="2:8" ht="15">
      <c r="B87" s="180"/>
      <c r="C87" s="446"/>
      <c r="D87" s="447"/>
      <c r="E87" s="4"/>
      <c r="F87" s="4"/>
      <c r="G87" s="4"/>
      <c r="H87" s="4"/>
    </row>
    <row r="88" spans="2:8" ht="15">
      <c r="B88" s="180"/>
      <c r="C88" s="446"/>
      <c r="D88" s="447"/>
      <c r="E88" s="4"/>
      <c r="F88" s="4"/>
      <c r="G88" s="4"/>
      <c r="H88" s="4"/>
    </row>
    <row r="89" spans="2:8" ht="15">
      <c r="B89" s="139"/>
      <c r="C89" s="436"/>
      <c r="D89" s="436"/>
      <c r="E89" s="4"/>
      <c r="F89" s="4"/>
      <c r="G89" s="4"/>
      <c r="H89" s="4"/>
    </row>
    <row r="90" spans="1:8" ht="15">
      <c r="A90" s="135"/>
      <c r="B90" s="67"/>
      <c r="C90" s="117"/>
      <c r="D90" s="117"/>
      <c r="E90" s="97"/>
      <c r="F90" s="97"/>
      <c r="G90" s="97"/>
      <c r="H90" s="97"/>
    </row>
    <row r="91" spans="1:8" ht="30">
      <c r="A91" s="140" t="s">
        <v>168</v>
      </c>
      <c r="B91" s="181" t="s">
        <v>169</v>
      </c>
      <c r="C91" s="111" t="s">
        <v>170</v>
      </c>
      <c r="D91" s="182" t="s">
        <v>171</v>
      </c>
      <c r="E91" s="142" t="s">
        <v>172</v>
      </c>
      <c r="F91" s="141" t="s">
        <v>173</v>
      </c>
      <c r="G91" s="141" t="s">
        <v>174</v>
      </c>
      <c r="H91" s="143" t="s">
        <v>175</v>
      </c>
    </row>
    <row r="92" spans="1:8" ht="15">
      <c r="A92" s="144">
        <v>1</v>
      </c>
      <c r="B92" s="145"/>
      <c r="C92" s="189" t="s">
        <v>18</v>
      </c>
      <c r="D92" s="147" t="s">
        <v>18</v>
      </c>
      <c r="E92" s="147" t="s">
        <v>18</v>
      </c>
      <c r="F92" s="148" t="str">
        <f aca="true" t="shared" si="4" ref="F92:F97">IF(ISBLANK(B92)," ",((C92-B92)*1440)/(D92-E92))</f>
        <v> </v>
      </c>
      <c r="G92" s="149" t="s">
        <v>176</v>
      </c>
      <c r="H92" s="150" t="s">
        <v>176</v>
      </c>
    </row>
    <row r="93" spans="1:8" ht="15">
      <c r="A93" s="151">
        <v>2</v>
      </c>
      <c r="B93" s="152"/>
      <c r="C93" s="190" t="s">
        <v>18</v>
      </c>
      <c r="D93" s="153" t="s">
        <v>18</v>
      </c>
      <c r="E93" s="153" t="s">
        <v>18</v>
      </c>
      <c r="F93" s="154" t="str">
        <f t="shared" si="4"/>
        <v> </v>
      </c>
      <c r="G93" s="155" t="s">
        <v>176</v>
      </c>
      <c r="H93" s="156" t="s">
        <v>176</v>
      </c>
    </row>
    <row r="94" spans="1:8" ht="15">
      <c r="A94" s="151">
        <v>3</v>
      </c>
      <c r="B94" s="152"/>
      <c r="C94" s="190" t="s">
        <v>18</v>
      </c>
      <c r="D94" s="153" t="s">
        <v>18</v>
      </c>
      <c r="E94" s="153" t="s">
        <v>18</v>
      </c>
      <c r="F94" s="154" t="str">
        <f t="shared" si="4"/>
        <v> </v>
      </c>
      <c r="G94" s="154" t="str">
        <f>IF(ISBLANK(B94)," ",100*(MAX(F92:F94)-MIN(F92:F94))/MAX(F92:F94))</f>
        <v> </v>
      </c>
      <c r="H94" s="156" t="str">
        <f>IF(ISBLANK(B94)," ",IF(G94&lt;10,"Yes","No"))</f>
        <v> </v>
      </c>
    </row>
    <row r="95" spans="1:8" ht="15">
      <c r="A95" s="151"/>
      <c r="B95" s="152"/>
      <c r="C95" s="190" t="s">
        <v>18</v>
      </c>
      <c r="D95" s="153" t="s">
        <v>18</v>
      </c>
      <c r="E95" s="153" t="s">
        <v>18</v>
      </c>
      <c r="F95" s="154" t="str">
        <f t="shared" si="4"/>
        <v> </v>
      </c>
      <c r="G95" s="154" t="str">
        <f>IF(ISBLANK(B95)," ",100*(MAX(F93:F95)-MIN(F93:F95))/MAX(F93:F95))</f>
        <v> </v>
      </c>
      <c r="H95" s="156" t="str">
        <f>IF(ISBLANK(B95)," ",IF(G95&lt;10,"Yes","No"))</f>
        <v> </v>
      </c>
    </row>
    <row r="96" spans="1:8" ht="15">
      <c r="A96" s="151" t="s">
        <v>18</v>
      </c>
      <c r="B96" s="152"/>
      <c r="C96" s="190"/>
      <c r="D96" s="153"/>
      <c r="E96" s="153" t="s">
        <v>18</v>
      </c>
      <c r="F96" s="154" t="str">
        <f t="shared" si="4"/>
        <v> </v>
      </c>
      <c r="G96" s="154" t="str">
        <f>IF(ISBLANK(B96)," ",100*(MAX(F93:F96)-MIN(F93:F96))/MAX(F93:F96))</f>
        <v> </v>
      </c>
      <c r="H96" s="156" t="str">
        <f>IF(ISBLANK(B96)," ",IF(G96&lt;10,"Yes","No"))</f>
        <v> </v>
      </c>
    </row>
    <row r="97" spans="1:8" ht="15">
      <c r="A97" s="151" t="s">
        <v>18</v>
      </c>
      <c r="B97" s="152"/>
      <c r="C97" s="190"/>
      <c r="D97" s="153"/>
      <c r="E97" s="153" t="s">
        <v>18</v>
      </c>
      <c r="F97" s="154" t="str">
        <f t="shared" si="4"/>
        <v> </v>
      </c>
      <c r="G97" s="154" t="str">
        <f>IF(ISBLANK(B97)," ",100*(MAX(F94:F97)-MIN(F94:F97))/MAX(F94:F97))</f>
        <v> </v>
      </c>
      <c r="H97" s="156" t="str">
        <f>IF(ISBLANK(B97)," ",IF(G97&lt;10,"Yes","No"))</f>
        <v> </v>
      </c>
    </row>
    <row r="99" spans="1:8" ht="15">
      <c r="A99" s="437" t="s">
        <v>188</v>
      </c>
      <c r="B99" s="438"/>
      <c r="C99" s="438"/>
      <c r="D99" s="438"/>
      <c r="E99" s="50" t="s">
        <v>18</v>
      </c>
      <c r="F99" s="7" t="s">
        <v>178</v>
      </c>
      <c r="H99" s="101"/>
    </row>
    <row r="102" spans="1:26" s="4" customFormat="1" ht="45" customHeight="1" thickBot="1">
      <c r="A102" s="388" t="s">
        <v>181</v>
      </c>
      <c r="B102" s="389"/>
      <c r="C102" s="389"/>
      <c r="D102" s="389"/>
      <c r="E102" s="389"/>
      <c r="F102" s="389"/>
      <c r="G102" s="101"/>
      <c r="H102" s="101"/>
      <c r="I102" s="97"/>
      <c r="J102" s="101"/>
      <c r="K102" s="101"/>
      <c r="L102" s="101"/>
      <c r="M102" s="101"/>
      <c r="N102" s="101"/>
      <c r="O102" s="101"/>
      <c r="P102" s="101"/>
      <c r="Q102" s="101"/>
      <c r="R102" s="97"/>
      <c r="S102" s="101"/>
      <c r="T102" s="101"/>
      <c r="U102" s="101"/>
      <c r="V102" s="101"/>
      <c r="W102" s="101"/>
      <c r="X102" s="101"/>
      <c r="Y102" s="101"/>
      <c r="Z102" s="101"/>
    </row>
    <row r="103" spans="1:26" s="4" customFormat="1" ht="15" customHeight="1" thickBot="1">
      <c r="A103" s="392" t="s">
        <v>182</v>
      </c>
      <c r="B103" s="394"/>
      <c r="C103" s="394"/>
      <c r="D103" s="394"/>
      <c r="E103" s="394"/>
      <c r="F103" s="394"/>
      <c r="G103" s="394"/>
      <c r="H103" s="394"/>
      <c r="I103" s="97"/>
      <c r="J103" s="101"/>
      <c r="K103" s="101"/>
      <c r="L103" s="101"/>
      <c r="M103" s="101"/>
      <c r="N103" s="101"/>
      <c r="O103" s="101"/>
      <c r="P103" s="101"/>
      <c r="Q103" s="101"/>
      <c r="R103" s="97"/>
      <c r="S103" s="101"/>
      <c r="T103" s="101"/>
      <c r="U103" s="101"/>
      <c r="V103" s="101"/>
      <c r="W103" s="101"/>
      <c r="X103" s="101"/>
      <c r="Y103" s="101"/>
      <c r="Z103" s="101"/>
    </row>
    <row r="104" spans="1:26" ht="3.75" customHeight="1">
      <c r="A104" s="102"/>
      <c r="B104" s="103"/>
      <c r="C104" s="103"/>
      <c r="D104" s="103"/>
      <c r="E104" s="103"/>
      <c r="F104" s="103"/>
      <c r="G104" s="103"/>
      <c r="H104" s="103"/>
      <c r="R104" s="4"/>
      <c r="S104" s="4"/>
      <c r="T104" s="4"/>
      <c r="U104" s="4"/>
      <c r="V104" s="4"/>
      <c r="W104" s="4"/>
      <c r="X104" s="4"/>
      <c r="Y104" s="4"/>
      <c r="Z104" s="4"/>
    </row>
    <row r="105" spans="2:26" ht="15">
      <c r="B105" s="59" t="s">
        <v>158</v>
      </c>
      <c r="C105" s="174" t="s">
        <v>189</v>
      </c>
      <c r="D105" s="101" t="s">
        <v>142</v>
      </c>
      <c r="E105" s="426" t="s">
        <v>18</v>
      </c>
      <c r="F105" s="427"/>
      <c r="G105" s="427"/>
      <c r="H105" s="428"/>
      <c r="R105" s="4"/>
      <c r="S105" s="4"/>
      <c r="T105" s="4"/>
      <c r="U105" s="4"/>
      <c r="V105" s="4"/>
      <c r="W105" s="4"/>
      <c r="X105" s="4"/>
      <c r="Y105" s="4"/>
      <c r="Z105" s="4"/>
    </row>
    <row r="106" spans="2:8" ht="3.75" customHeight="1">
      <c r="B106" s="59"/>
      <c r="D106" s="122"/>
      <c r="E106" s="132"/>
      <c r="G106" s="114"/>
      <c r="H106" s="175"/>
    </row>
    <row r="107" spans="2:8" ht="12" customHeight="1">
      <c r="B107" s="112" t="s">
        <v>161</v>
      </c>
      <c r="C107" s="176"/>
      <c r="D107" s="101" t="s">
        <v>184</v>
      </c>
      <c r="E107" s="429"/>
      <c r="F107" s="427"/>
      <c r="G107" s="427"/>
      <c r="H107" s="428"/>
    </row>
    <row r="108" ht="3.75" customHeight="1"/>
    <row r="109" spans="1:8" ht="12" customHeight="1">
      <c r="A109" s="411" t="s">
        <v>163</v>
      </c>
      <c r="B109" s="443"/>
      <c r="C109" s="176"/>
      <c r="D109" s="101" t="s">
        <v>164</v>
      </c>
      <c r="E109" s="111"/>
      <c r="F109" s="4" t="s">
        <v>19</v>
      </c>
      <c r="G109" s="106"/>
      <c r="H109" s="101"/>
    </row>
    <row r="110" spans="1:8" ht="7.5" customHeight="1">
      <c r="A110" s="102"/>
      <c r="B110" s="178" t="s">
        <v>18</v>
      </c>
      <c r="C110" s="103"/>
      <c r="D110" s="103"/>
      <c r="E110" s="103"/>
      <c r="F110" s="432" t="s">
        <v>185</v>
      </c>
      <c r="G110" s="423"/>
      <c r="H110" s="423"/>
    </row>
    <row r="111" spans="1:8" ht="15">
      <c r="A111" s="4" t="s">
        <v>165</v>
      </c>
      <c r="B111" s="4"/>
      <c r="C111" s="4"/>
      <c r="D111" s="4"/>
      <c r="E111" s="97"/>
      <c r="F111" s="423"/>
      <c r="G111" s="423"/>
      <c r="H111" s="423"/>
    </row>
    <row r="112" spans="1:8" ht="15">
      <c r="A112" s="112"/>
      <c r="B112" s="136" t="s">
        <v>143</v>
      </c>
      <c r="C112" s="433" t="s">
        <v>167</v>
      </c>
      <c r="D112" s="434"/>
      <c r="F112" s="423"/>
      <c r="G112" s="423"/>
      <c r="H112" s="423"/>
    </row>
    <row r="113" spans="2:8" ht="15">
      <c r="B113" s="179"/>
      <c r="C113" s="444"/>
      <c r="D113" s="445"/>
      <c r="F113" s="423"/>
      <c r="G113" s="423"/>
      <c r="H113" s="423"/>
    </row>
    <row r="114" spans="2:8" ht="15">
      <c r="B114" s="180"/>
      <c r="C114" s="446"/>
      <c r="D114" s="447"/>
      <c r="E114" s="4"/>
      <c r="F114" s="4"/>
      <c r="G114" s="4"/>
      <c r="H114" s="4"/>
    </row>
    <row r="115" spans="2:8" ht="15">
      <c r="B115" s="180"/>
      <c r="C115" s="446"/>
      <c r="D115" s="447"/>
      <c r="E115" s="4"/>
      <c r="F115" s="4"/>
      <c r="G115" s="4"/>
      <c r="H115" s="4"/>
    </row>
    <row r="116" spans="2:8" ht="15">
      <c r="B116" s="139"/>
      <c r="C116" s="436"/>
      <c r="D116" s="436"/>
      <c r="E116" s="4"/>
      <c r="F116" s="4"/>
      <c r="G116" s="4"/>
      <c r="H116" s="4"/>
    </row>
    <row r="117" spans="4:8" ht="15">
      <c r="D117" s="4"/>
      <c r="E117" s="4"/>
      <c r="F117" s="4"/>
      <c r="G117" s="4"/>
      <c r="H117" s="110"/>
    </row>
    <row r="118" spans="1:8" ht="30">
      <c r="A118" s="140" t="s">
        <v>168</v>
      </c>
      <c r="B118" s="181" t="s">
        <v>169</v>
      </c>
      <c r="C118" s="111" t="s">
        <v>170</v>
      </c>
      <c r="D118" s="182" t="s">
        <v>171</v>
      </c>
      <c r="E118" s="142" t="s">
        <v>172</v>
      </c>
      <c r="F118" s="141" t="s">
        <v>173</v>
      </c>
      <c r="G118" s="141" t="s">
        <v>174</v>
      </c>
      <c r="H118" s="143" t="s">
        <v>175</v>
      </c>
    </row>
    <row r="119" spans="1:8" ht="15">
      <c r="A119" s="144">
        <v>1</v>
      </c>
      <c r="B119" s="145"/>
      <c r="C119" s="146" t="s">
        <v>18</v>
      </c>
      <c r="D119" s="183" t="s">
        <v>18</v>
      </c>
      <c r="E119" s="147" t="s">
        <v>18</v>
      </c>
      <c r="F119" s="148" t="str">
        <f aca="true" t="shared" si="5" ref="F119:F124">IF(ISBLANK(B119)," ",((C119-B119)*1440)/(D119-E119))</f>
        <v> </v>
      </c>
      <c r="G119" s="149" t="s">
        <v>176</v>
      </c>
      <c r="H119" s="150" t="s">
        <v>176</v>
      </c>
    </row>
    <row r="120" spans="1:8" ht="15">
      <c r="A120" s="151">
        <v>2</v>
      </c>
      <c r="B120" s="152"/>
      <c r="C120" s="184" t="s">
        <v>18</v>
      </c>
      <c r="D120" s="191" t="s">
        <v>18</v>
      </c>
      <c r="E120" s="153" t="s">
        <v>18</v>
      </c>
      <c r="F120" s="154" t="str">
        <f t="shared" si="5"/>
        <v> </v>
      </c>
      <c r="G120" s="155" t="s">
        <v>176</v>
      </c>
      <c r="H120" s="156" t="s">
        <v>176</v>
      </c>
    </row>
    <row r="121" spans="1:8" ht="15">
      <c r="A121" s="151">
        <v>3</v>
      </c>
      <c r="B121" s="152"/>
      <c r="C121" s="184" t="s">
        <v>18</v>
      </c>
      <c r="D121" s="191" t="s">
        <v>18</v>
      </c>
      <c r="E121" s="153" t="s">
        <v>18</v>
      </c>
      <c r="F121" s="154" t="str">
        <f t="shared" si="5"/>
        <v> </v>
      </c>
      <c r="G121" s="154" t="str">
        <f>IF(ISBLANK(B121)," ",100*(MAX(F119:F121)-MIN(F119:F121))/MAX(F119:F121))</f>
        <v> </v>
      </c>
      <c r="H121" s="156" t="str">
        <f>IF(ISBLANK(B121)," ",IF(G121&lt;10,"Yes","No"))</f>
        <v> </v>
      </c>
    </row>
    <row r="122" spans="1:8" ht="15">
      <c r="A122" s="151" t="s">
        <v>18</v>
      </c>
      <c r="B122" s="152"/>
      <c r="C122" s="184" t="s">
        <v>18</v>
      </c>
      <c r="D122" s="191" t="s">
        <v>18</v>
      </c>
      <c r="E122" s="153" t="s">
        <v>18</v>
      </c>
      <c r="F122" s="154" t="str">
        <f t="shared" si="5"/>
        <v> </v>
      </c>
      <c r="G122" s="154" t="str">
        <f>IF(ISBLANK(B122)," ",100*(MAX(F120:F122)-MIN(F120:F122))/MAX(F120:F122))</f>
        <v> </v>
      </c>
      <c r="H122" s="156" t="str">
        <f>IF(ISBLANK(B122)," ",IF(G122&lt;10,"Yes","No"))</f>
        <v> </v>
      </c>
    </row>
    <row r="123" spans="1:8" ht="15">
      <c r="A123" s="151" t="s">
        <v>18</v>
      </c>
      <c r="B123" s="152"/>
      <c r="C123" s="184" t="s">
        <v>18</v>
      </c>
      <c r="D123" s="191" t="s">
        <v>18</v>
      </c>
      <c r="E123" s="153" t="s">
        <v>18</v>
      </c>
      <c r="F123" s="154" t="str">
        <f t="shared" si="5"/>
        <v> </v>
      </c>
      <c r="G123" s="154" t="str">
        <f>IF(ISBLANK(B123)," ",100*(MAX(F121:F123)-MIN(F121:F123))/MAX(F121:F123))</f>
        <v> </v>
      </c>
      <c r="H123" s="156" t="str">
        <f>IF(ISBLANK(B123)," ",IF(G123&lt;10,"Yes","No"))</f>
        <v> </v>
      </c>
    </row>
    <row r="124" spans="1:8" ht="15">
      <c r="A124" s="185"/>
      <c r="B124" s="159"/>
      <c r="C124" s="186" t="s">
        <v>18</v>
      </c>
      <c r="D124" s="187" t="s">
        <v>18</v>
      </c>
      <c r="E124" s="160" t="s">
        <v>18</v>
      </c>
      <c r="F124" s="161" t="str">
        <f t="shared" si="5"/>
        <v> </v>
      </c>
      <c r="G124" s="161" t="str">
        <f>IF(ISBLANK(B124)," ",100*(MAX(F122:F124)-MIN(F122:F124))/MAX(F122:F124))</f>
        <v> </v>
      </c>
      <c r="H124" s="162" t="str">
        <f>IF(ISBLANK(B124)," ",IF(G124&lt;10,"Yes","No"))</f>
        <v> </v>
      </c>
    </row>
    <row r="125" spans="1:8" ht="9" customHeight="1">
      <c r="A125" s="114"/>
      <c r="B125" s="164"/>
      <c r="C125" s="165"/>
      <c r="D125" s="166"/>
      <c r="E125" s="167"/>
      <c r="F125" s="168"/>
      <c r="G125" s="110"/>
      <c r="H125" s="101"/>
    </row>
    <row r="126" spans="1:8" ht="15">
      <c r="A126" s="437" t="s">
        <v>190</v>
      </c>
      <c r="B126" s="438"/>
      <c r="C126" s="438"/>
      <c r="D126" s="438"/>
      <c r="E126" s="50"/>
      <c r="F126" s="7" t="s">
        <v>178</v>
      </c>
      <c r="H126" s="101"/>
    </row>
    <row r="127" spans="2:8" ht="15.75" thickBot="1">
      <c r="B127" s="97"/>
      <c r="H127" s="101"/>
    </row>
    <row r="128" spans="1:8" ht="15.75" thickBot="1">
      <c r="A128" s="392" t="s">
        <v>182</v>
      </c>
      <c r="B128" s="394"/>
      <c r="C128" s="394"/>
      <c r="D128" s="394"/>
      <c r="E128" s="394"/>
      <c r="F128" s="394"/>
      <c r="G128" s="394"/>
      <c r="H128" s="395"/>
    </row>
    <row r="129" spans="1:8" ht="15">
      <c r="A129" s="112"/>
      <c r="B129" s="59" t="s">
        <v>158</v>
      </c>
      <c r="C129" s="188" t="s">
        <v>191</v>
      </c>
      <c r="D129" s="101" t="s">
        <v>160</v>
      </c>
      <c r="E129" s="448" t="s">
        <v>18</v>
      </c>
      <c r="F129" s="449"/>
      <c r="G129" s="449"/>
      <c r="H129" s="450"/>
    </row>
    <row r="130" spans="1:8" ht="3.75" customHeight="1">
      <c r="A130" s="112"/>
      <c r="B130" s="59"/>
      <c r="D130" s="122"/>
      <c r="E130" s="108"/>
      <c r="G130" s="114"/>
      <c r="H130" s="103"/>
    </row>
    <row r="131" spans="1:8" ht="15">
      <c r="A131" s="112"/>
      <c r="B131" s="112" t="s">
        <v>161</v>
      </c>
      <c r="C131" s="176"/>
      <c r="D131" s="101" t="s">
        <v>162</v>
      </c>
      <c r="E131" s="429"/>
      <c r="F131" s="427"/>
      <c r="G131" s="427"/>
      <c r="H131" s="428"/>
    </row>
    <row r="132" spans="1:2" ht="3.75" customHeight="1">
      <c r="A132" s="112"/>
      <c r="B132" s="112"/>
    </row>
    <row r="133" spans="1:8" ht="15">
      <c r="A133" s="411" t="s">
        <v>163</v>
      </c>
      <c r="B133" s="443"/>
      <c r="C133" s="176"/>
      <c r="D133" s="101" t="s">
        <v>164</v>
      </c>
      <c r="E133" s="111"/>
      <c r="F133" s="4" t="s">
        <v>19</v>
      </c>
      <c r="G133" s="106"/>
      <c r="H133" s="101"/>
    </row>
    <row r="134" spans="1:8" ht="9.75" customHeight="1">
      <c r="A134" s="102"/>
      <c r="B134" s="178" t="s">
        <v>18</v>
      </c>
      <c r="C134" s="103"/>
      <c r="D134" s="103"/>
      <c r="E134" s="103"/>
      <c r="F134" s="432" t="s">
        <v>185</v>
      </c>
      <c r="G134" s="423"/>
      <c r="H134" s="423"/>
    </row>
    <row r="135" spans="1:8" ht="15">
      <c r="A135" s="4" t="s">
        <v>165</v>
      </c>
      <c r="B135" s="4"/>
      <c r="C135" s="4"/>
      <c r="D135" s="4"/>
      <c r="E135" s="4"/>
      <c r="F135" s="423"/>
      <c r="G135" s="423"/>
      <c r="H135" s="423"/>
    </row>
    <row r="136" spans="1:8" ht="15">
      <c r="A136" s="112"/>
      <c r="B136" s="136" t="s">
        <v>143</v>
      </c>
      <c r="C136" s="433" t="s">
        <v>167</v>
      </c>
      <c r="D136" s="434"/>
      <c r="F136" s="423"/>
      <c r="G136" s="423"/>
      <c r="H136" s="423"/>
    </row>
    <row r="137" spans="2:8" ht="15">
      <c r="B137" s="179"/>
      <c r="C137" s="444"/>
      <c r="D137" s="445"/>
      <c r="F137" s="423"/>
      <c r="G137" s="423"/>
      <c r="H137" s="423"/>
    </row>
    <row r="138" spans="2:8" ht="15">
      <c r="B138" s="180"/>
      <c r="C138" s="446"/>
      <c r="D138" s="447"/>
      <c r="E138" s="4"/>
      <c r="F138" s="4"/>
      <c r="G138" s="4"/>
      <c r="H138" s="4"/>
    </row>
    <row r="139" spans="2:8" ht="15">
      <c r="B139" s="180"/>
      <c r="C139" s="446"/>
      <c r="D139" s="447"/>
      <c r="E139" s="4"/>
      <c r="F139" s="4"/>
      <c r="G139" s="4"/>
      <c r="H139" s="4"/>
    </row>
    <row r="140" spans="2:8" ht="15">
      <c r="B140" s="139"/>
      <c r="C140" s="436"/>
      <c r="D140" s="436"/>
      <c r="E140" s="4"/>
      <c r="F140" s="4"/>
      <c r="G140" s="4"/>
      <c r="H140" s="4"/>
    </row>
    <row r="141" spans="1:8" ht="15">
      <c r="A141" s="135"/>
      <c r="B141" s="67"/>
      <c r="C141" s="117"/>
      <c r="D141" s="117"/>
      <c r="E141" s="97"/>
      <c r="F141" s="97"/>
      <c r="G141" s="97"/>
      <c r="H141" s="97"/>
    </row>
    <row r="142" spans="1:8" ht="30">
      <c r="A142" s="140" t="s">
        <v>168</v>
      </c>
      <c r="B142" s="181" t="s">
        <v>169</v>
      </c>
      <c r="C142" s="111" t="s">
        <v>170</v>
      </c>
      <c r="D142" s="182" t="s">
        <v>171</v>
      </c>
      <c r="E142" s="142" t="s">
        <v>172</v>
      </c>
      <c r="F142" s="141" t="s">
        <v>173</v>
      </c>
      <c r="G142" s="141" t="s">
        <v>174</v>
      </c>
      <c r="H142" s="143" t="s">
        <v>175</v>
      </c>
    </row>
    <row r="143" spans="1:8" ht="15">
      <c r="A143" s="144">
        <v>1</v>
      </c>
      <c r="B143" s="145"/>
      <c r="C143" s="189" t="s">
        <v>18</v>
      </c>
      <c r="D143" s="147" t="s">
        <v>18</v>
      </c>
      <c r="E143" s="147" t="s">
        <v>18</v>
      </c>
      <c r="F143" s="148" t="str">
        <f aca="true" t="shared" si="6" ref="F143:F148">IF(ISBLANK(B143)," ",((C143-B143)*1440)/(D143-E143))</f>
        <v> </v>
      </c>
      <c r="G143" s="149" t="s">
        <v>176</v>
      </c>
      <c r="H143" s="150" t="s">
        <v>176</v>
      </c>
    </row>
    <row r="144" spans="1:8" ht="15">
      <c r="A144" s="151">
        <v>2</v>
      </c>
      <c r="B144" s="152"/>
      <c r="C144" s="190" t="s">
        <v>18</v>
      </c>
      <c r="D144" s="153" t="s">
        <v>18</v>
      </c>
      <c r="E144" s="153" t="s">
        <v>18</v>
      </c>
      <c r="F144" s="154" t="str">
        <f t="shared" si="6"/>
        <v> </v>
      </c>
      <c r="G144" s="155" t="s">
        <v>176</v>
      </c>
      <c r="H144" s="156" t="s">
        <v>176</v>
      </c>
    </row>
    <row r="145" spans="1:8" ht="15">
      <c r="A145" s="151">
        <v>3</v>
      </c>
      <c r="B145" s="152"/>
      <c r="C145" s="190" t="s">
        <v>18</v>
      </c>
      <c r="D145" s="153" t="s">
        <v>18</v>
      </c>
      <c r="E145" s="153" t="s">
        <v>18</v>
      </c>
      <c r="F145" s="154" t="str">
        <f t="shared" si="6"/>
        <v> </v>
      </c>
      <c r="G145" s="154" t="str">
        <f>IF(ISBLANK(B145)," ",100*(MAX(F143:F145)-MIN(F143:F145))/MAX(F143:F145))</f>
        <v> </v>
      </c>
      <c r="H145" s="156" t="str">
        <f>IF(ISBLANK(B145)," ",IF(G145&lt;10,"Yes","No"))</f>
        <v> </v>
      </c>
    </row>
    <row r="146" spans="1:8" ht="15">
      <c r="A146" s="151" t="s">
        <v>18</v>
      </c>
      <c r="B146" s="152"/>
      <c r="C146" s="190"/>
      <c r="D146" s="153"/>
      <c r="E146" s="153"/>
      <c r="F146" s="154" t="str">
        <f t="shared" si="6"/>
        <v> </v>
      </c>
      <c r="G146" s="154" t="str">
        <f>IF(ISBLANK(B146)," ",100*(MAX(F144:F146)-MIN(F144:F146))/MAX(F144:F146))</f>
        <v> </v>
      </c>
      <c r="H146" s="156" t="str">
        <f>IF(ISBLANK(B146)," ",IF(G146&lt;10,"Yes","No"))</f>
        <v> </v>
      </c>
    </row>
    <row r="147" spans="1:8" ht="15">
      <c r="A147" s="151" t="s">
        <v>18</v>
      </c>
      <c r="B147" s="152"/>
      <c r="C147" s="190"/>
      <c r="D147" s="153"/>
      <c r="E147" s="153" t="s">
        <v>18</v>
      </c>
      <c r="F147" s="154" t="str">
        <f t="shared" si="6"/>
        <v> </v>
      </c>
      <c r="G147" s="154" t="str">
        <f>IF(ISBLANK(B147)," ",100*(MAX(F145:F147)-MIN(F145:F147))/MAX(F145:F147))</f>
        <v> </v>
      </c>
      <c r="H147" s="156" t="str">
        <f>IF(ISBLANK(B147)," ",IF(G147&lt;10,"Yes","No"))</f>
        <v> </v>
      </c>
    </row>
    <row r="148" spans="1:8" ht="15">
      <c r="A148" s="151" t="s">
        <v>18</v>
      </c>
      <c r="B148" s="152"/>
      <c r="C148" s="190"/>
      <c r="D148" s="153"/>
      <c r="E148" s="153" t="str">
        <f>IF(ISBLANK(B148)," ",((#REF!-B148)*1440)/(#REF!-D148))</f>
        <v> </v>
      </c>
      <c r="F148" s="154" t="str">
        <f t="shared" si="6"/>
        <v> </v>
      </c>
      <c r="G148" s="154" t="str">
        <f>IF(ISBLANK(B148)," ",100*(MAX(F146:F148)-MIN(F146:F148))/MAX(F146:F148))</f>
        <v> </v>
      </c>
      <c r="H148" s="156" t="str">
        <f>IF(ISBLANK(B148)," ",IF(G148&lt;10,"Yes","No"))</f>
        <v> </v>
      </c>
    </row>
    <row r="150" spans="1:8" ht="15">
      <c r="A150" s="437" t="s">
        <v>192</v>
      </c>
      <c r="B150" s="438"/>
      <c r="C150" s="438"/>
      <c r="D150" s="438"/>
      <c r="E150" s="50" t="s">
        <v>18</v>
      </c>
      <c r="F150" s="7" t="s">
        <v>178</v>
      </c>
      <c r="H150" s="101"/>
    </row>
  </sheetData>
  <sheetProtection/>
  <mergeCells count="95">
    <mergeCell ref="A150:D150"/>
    <mergeCell ref="F134:H137"/>
    <mergeCell ref="C136:D136"/>
    <mergeCell ref="C137:D137"/>
    <mergeCell ref="C138:D138"/>
    <mergeCell ref="C139:D139"/>
    <mergeCell ref="C140:D140"/>
    <mergeCell ref="C116:D116"/>
    <mergeCell ref="A126:D126"/>
    <mergeCell ref="A128:H128"/>
    <mergeCell ref="E129:H129"/>
    <mergeCell ref="E131:H131"/>
    <mergeCell ref="A133:B133"/>
    <mergeCell ref="A109:B109"/>
    <mergeCell ref="F110:H113"/>
    <mergeCell ref="C112:D112"/>
    <mergeCell ref="C113:D113"/>
    <mergeCell ref="C114:D114"/>
    <mergeCell ref="C115:D115"/>
    <mergeCell ref="C89:D89"/>
    <mergeCell ref="A99:D99"/>
    <mergeCell ref="A102:F102"/>
    <mergeCell ref="A103:H103"/>
    <mergeCell ref="E105:H105"/>
    <mergeCell ref="E107:H107"/>
    <mergeCell ref="A82:B82"/>
    <mergeCell ref="F83:H86"/>
    <mergeCell ref="C85:D85"/>
    <mergeCell ref="C86:D86"/>
    <mergeCell ref="C87:D87"/>
    <mergeCell ref="C88:D88"/>
    <mergeCell ref="C64:D64"/>
    <mergeCell ref="C65:D65"/>
    <mergeCell ref="A75:D75"/>
    <mergeCell ref="A77:H77"/>
    <mergeCell ref="E78:H78"/>
    <mergeCell ref="E80:H80"/>
    <mergeCell ref="E56:H56"/>
    <mergeCell ref="A58:B58"/>
    <mergeCell ref="F59:H62"/>
    <mergeCell ref="C61:D61"/>
    <mergeCell ref="C62:D62"/>
    <mergeCell ref="C63:D63"/>
    <mergeCell ref="A46:E46"/>
    <mergeCell ref="A48:H48"/>
    <mergeCell ref="A49:E49"/>
    <mergeCell ref="A51:F51"/>
    <mergeCell ref="A52:H52"/>
    <mergeCell ref="E54:H54"/>
    <mergeCell ref="C32:D32"/>
    <mergeCell ref="C33:D33"/>
    <mergeCell ref="W33:Z33"/>
    <mergeCell ref="C34:D34"/>
    <mergeCell ref="R35:S35"/>
    <mergeCell ref="X36:Z39"/>
    <mergeCell ref="A21:H21"/>
    <mergeCell ref="F23:H23"/>
    <mergeCell ref="F25:H25"/>
    <mergeCell ref="A27:B27"/>
    <mergeCell ref="R27:V27"/>
    <mergeCell ref="F29:H33"/>
    <mergeCell ref="R29:Z29"/>
    <mergeCell ref="C30:D30"/>
    <mergeCell ref="C31:D31"/>
    <mergeCell ref="W31:Z31"/>
    <mergeCell ref="A15:B15"/>
    <mergeCell ref="S15:T15"/>
    <mergeCell ref="U15:V15"/>
    <mergeCell ref="A17:B17"/>
    <mergeCell ref="A19:D19"/>
    <mergeCell ref="E19:H19"/>
    <mergeCell ref="U12:V12"/>
    <mergeCell ref="A13:C13"/>
    <mergeCell ref="D13:H13"/>
    <mergeCell ref="S13:T13"/>
    <mergeCell ref="U13:V13"/>
    <mergeCell ref="S14:T14"/>
    <mergeCell ref="U14:V14"/>
    <mergeCell ref="A6:B6"/>
    <mergeCell ref="C6:H6"/>
    <mergeCell ref="W6:Z6"/>
    <mergeCell ref="R8:S8"/>
    <mergeCell ref="A9:H9"/>
    <mergeCell ref="X9:Z12"/>
    <mergeCell ref="D11:F11"/>
    <mergeCell ref="S11:T11"/>
    <mergeCell ref="U11:V11"/>
    <mergeCell ref="S12:T12"/>
    <mergeCell ref="A1:E1"/>
    <mergeCell ref="R1:X1"/>
    <mergeCell ref="A2:H2"/>
    <mergeCell ref="R2:Z2"/>
    <mergeCell ref="A4:B4"/>
    <mergeCell ref="C4:H4"/>
    <mergeCell ref="W4:Z4"/>
  </mergeCells>
  <conditionalFormatting sqref="B92:B97 T50 S46:S50 B68:B73 D41:D42 T22:T23 S18:S25 B37:C44 B119:B124">
    <cfRule type="cellIs" priority="2" dxfId="0" operator="equal" stopIfTrue="1">
      <formula>0</formula>
    </cfRule>
  </conditionalFormatting>
  <conditionalFormatting sqref="B143:B148">
    <cfRule type="cellIs" priority="1" dxfId="0" operator="equal" stopIfTrue="1">
      <formula>0</formula>
    </cfRule>
  </conditionalFormatting>
  <printOptions/>
  <pageMargins left="0.4" right="0.4" top="0.4" bottom="0.4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Sara Christopherson</Manager>
  <Company>University of Minnesota Onsite Sewage Treatment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SSTS Design Forms</dc:title>
  <dc:subject>Automated Design Forms for Septic System Design</dc:subject>
  <dc:creator>UMN</dc:creator>
  <cp:keywords/>
  <dc:description/>
  <cp:lastModifiedBy>Troy J. Johnson</cp:lastModifiedBy>
  <cp:lastPrinted>2019-03-14T21:13:20Z</cp:lastPrinted>
  <dcterms:created xsi:type="dcterms:W3CDTF">2008-02-21T14:08:28Z</dcterms:created>
  <dcterms:modified xsi:type="dcterms:W3CDTF">2019-04-08T21:19:14Z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